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P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BP'!$R$113</definedName>
    <definedName name="NBQ_1">'TEST BP'!$T$35</definedName>
    <definedName name="NBQ_2">'TEST BP'!$T$78</definedName>
    <definedName name="NBQ_3">'TEST BP'!$T$110</definedName>
    <definedName name="NBQT">'TEST BP'!$T$113</definedName>
    <definedName name="NOM">Renseignements!$H$12</definedName>
    <definedName name="PRENOM">Renseignements!$H$13</definedName>
    <definedName name="QCMF">'TEST BP'!$V$113</definedName>
    <definedName name="QCMF_1">'TEST BP'!$V$35</definedName>
    <definedName name="QCMF_12">'TEST BP'!#REF!</definedName>
    <definedName name="QCMF_2">'TEST BP'!$V$78</definedName>
    <definedName name="QCMF_3">'TEST BP'!$V$110</definedName>
    <definedName name="QCMF_6">'TEST BP'!#REF!</definedName>
    <definedName name="RBR_1">'TEST BP'!$U$35</definedName>
    <definedName name="RBR_2">'TEST BP'!$U$78</definedName>
    <definedName name="RBR_3">'TEST BP'!$U$110</definedName>
    <definedName name="RBRT">'TEST BP'!$U$113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04" i="2"/>
  <c r="S104" s="1"/>
  <c r="M104" s="1"/>
  <c r="R98"/>
  <c r="S98" s="1"/>
  <c r="M98" s="1"/>
  <c r="R92"/>
  <c r="S92" s="1"/>
  <c r="M92" s="1"/>
  <c r="R86"/>
  <c r="S86" s="1"/>
  <c r="M86" s="1"/>
  <c r="R64"/>
  <c r="S64" s="1"/>
  <c r="M64" s="1"/>
  <c r="R43"/>
  <c r="R28"/>
  <c r="S28" s="1"/>
  <c r="M28" s="1"/>
  <c r="R21"/>
  <c r="S21" s="1"/>
  <c r="M21" s="1"/>
  <c r="R13"/>
  <c r="S13" s="1"/>
  <c r="M13" s="1"/>
  <c r="D32" i="3"/>
  <c r="L2"/>
  <c r="G2"/>
  <c r="C2"/>
  <c r="R110" i="2"/>
  <c r="R78"/>
  <c r="S78" s="1"/>
  <c r="M78" s="1"/>
  <c r="R71"/>
  <c r="S71" s="1"/>
  <c r="M71" s="1"/>
  <c r="R57"/>
  <c r="S57" s="1"/>
  <c r="M57" s="1"/>
  <c r="R50"/>
  <c r="S50" s="1"/>
  <c r="M50" s="1"/>
  <c r="S43"/>
  <c r="M43" s="1"/>
  <c r="R35"/>
  <c r="S35" s="1"/>
  <c r="M35" s="1"/>
  <c r="V110" l="1"/>
  <c r="V78"/>
  <c r="R113"/>
  <c r="S110"/>
  <c r="M110" s="1"/>
  <c r="T110" s="1"/>
  <c r="T35"/>
  <c r="U35" s="1"/>
  <c r="BI376" i="3" s="1"/>
  <c r="BJ376" s="1"/>
  <c r="T78" i="2"/>
  <c r="U78" s="1"/>
  <c r="BI377" i="3" s="1"/>
  <c r="BJ377" l="1"/>
  <c r="V113" i="2"/>
  <c r="G25" i="1"/>
  <c r="O9" i="3"/>
  <c r="U110" i="2"/>
  <c r="BI378" i="3" s="1"/>
  <c r="BJ378" s="1"/>
  <c r="T113" i="2"/>
  <c r="L25" i="1" l="1"/>
  <c r="O12" i="3"/>
  <c r="J21" i="1"/>
  <c r="G21" s="1"/>
  <c r="U113" i="2"/>
  <c r="B32" i="3" s="1"/>
  <c r="BI375" l="1"/>
  <c r="BJ375" s="1"/>
</calcChain>
</file>

<file path=xl/sharedStrings.xml><?xml version="1.0" encoding="utf-8"?>
<sst xmlns="http://schemas.openxmlformats.org/spreadsheetml/2006/main" count="226" uniqueCount="163">
  <si>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</si>
  <si>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</si>
  <si>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</si>
  <si>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</si>
  <si>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</si>
  <si>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</si>
  <si>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</si>
  <si>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</si>
  <si>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</si>
  <si>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</si>
  <si>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</si>
  <si>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</si>
  <si>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</si>
  <si>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</si>
  <si>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</si>
  <si>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</si>
  <si>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</si>
  <si>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</si>
  <si>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Face à un électrisé, que faites-vous en premier ?</t>
  </si>
  <si>
    <t>LES DISTANCES ET LES ZONES D'ENVIRONNEMENT</t>
  </si>
  <si>
    <t>QCM 5</t>
  </si>
  <si>
    <t>1 mètre.</t>
  </si>
  <si>
    <t>0,5 mètre.</t>
  </si>
  <si>
    <t>0,3 mètre.</t>
  </si>
  <si>
    <t>QCM 8</t>
  </si>
  <si>
    <t>QCM 9</t>
  </si>
  <si>
    <t>Un ouvrier effectue du terrassement à proximité d'une canalisation électrique BT, la distance limite d'approche prudente est de :</t>
  </si>
  <si>
    <t>3 mètres.</t>
  </si>
  <si>
    <t>QCM 10</t>
  </si>
  <si>
    <t>Lors de la construction d'un bâtiment près de ligne basse tension, la valeur de la distance limite d'investigation est :</t>
  </si>
  <si>
    <t>50 mètres.</t>
  </si>
  <si>
    <t>5 mètres.</t>
  </si>
  <si>
    <t>QCM 11</t>
  </si>
  <si>
    <t>QCM 13</t>
  </si>
  <si>
    <t>QCM 15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</si>
  <si>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</si>
  <si>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</si>
  <si>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</si>
  <si>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</si>
  <si>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</si>
  <si>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</si>
  <si>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</si>
  <si>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</si>
  <si>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</si>
  <si>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</si>
  <si>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</si>
  <si>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</si>
  <si>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</si>
  <si>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</si>
  <si>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</si>
  <si>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</si>
  <si>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</si>
  <si>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</si>
  <si>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</si>
  <si>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</si>
  <si>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</si>
  <si>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</si>
  <si>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</si>
  <si>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</si>
  <si>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</si>
  <si>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</si>
  <si>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</si>
  <si>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</si>
  <si>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</si>
  <si>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</si>
  <si>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</si>
  <si>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</si>
  <si>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</si>
  <si>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</si>
  <si>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</si>
  <si>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</si>
  <si>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</si>
  <si>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</si>
  <si>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</si>
  <si>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</si>
  <si>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</si>
  <si>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risque</t>
  </si>
  <si>
    <t>PROFESSEUR :</t>
  </si>
  <si>
    <t>LYCEE EDOUARD BRANLY DE BOULOGNE SUR MER</t>
  </si>
  <si>
    <t>Monsieur FLAHAUT JEAN-CHRISTOPHE</t>
  </si>
  <si>
    <t>DUFOUR</t>
  </si>
  <si>
    <t>MAXIME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</si>
  <si>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</si>
  <si>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</si>
  <si>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</si>
  <si>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</si>
  <si>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</si>
  <si>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</si>
  <si>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</si>
  <si>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</si>
  <si>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</si>
  <si>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</si>
  <si>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</si>
  <si>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</si>
  <si>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</si>
  <si>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</si>
  <si>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BP</t>
  </si>
  <si>
    <t>TEST THEORIQUE BP</t>
  </si>
  <si>
    <t>Affichage du résultat du test BP</t>
  </si>
  <si>
    <t>Affichage des bonnes ou mauvaises réponses dans la feuille "TEST BP"</t>
  </si>
  <si>
    <t>Nombre de question total du test BP</t>
  </si>
  <si>
    <t>Nombre de bonnes réponses du test BP</t>
  </si>
  <si>
    <t>Rapport de bonnes réponses sur le nombre de questions dans le test BP</t>
  </si>
  <si>
    <t>Affectation à 1 si les questions fondamentales du test BP sont bonnes</t>
  </si>
  <si>
    <t>Feuille "TEST BP"</t>
  </si>
  <si>
    <t>DIPLÔME :</t>
  </si>
  <si>
    <t>Le courant électrique fournit par des panneaux photovoltaïque peut-il être dangereux pour le corps humain ?</t>
  </si>
  <si>
    <t>En courant continu lisse, quelles sont les limites du domaine de tension TBT ?</t>
  </si>
  <si>
    <t>de 0 V à 120 V inclus.</t>
  </si>
  <si>
    <t>au-delà de 120 V et jusqu'à 1 500 V inclus.</t>
  </si>
  <si>
    <t>au-delà de 1 500 V et jusqu'à 75 000 V inclus.</t>
  </si>
  <si>
    <t>au-delà de 75 000 V.</t>
  </si>
  <si>
    <t>vous le dégagez.</t>
  </si>
  <si>
    <t>vous coupez ou faites couper le courant.</t>
  </si>
  <si>
    <t>vous donnez l'alerte.</t>
  </si>
  <si>
    <t>Quels sont les risques présentés lors d'une intervention sur la partie continue d'une installation photovoltaïque :</t>
  </si>
  <si>
    <t>court-circuit ?</t>
  </si>
  <si>
    <t>arc électrique ?</t>
  </si>
  <si>
    <t>électrisation ?</t>
  </si>
  <si>
    <t>QCM F 7</t>
  </si>
  <si>
    <t>QCM 6</t>
  </si>
  <si>
    <t>Dans la zone d'intervention, un ouvrier habilité BP laisse tomber un outil à l'extérieur du balisage, côté des installations alternatives sous tension. Que doit-il faire :</t>
  </si>
  <si>
    <t>franchir le balisage ?</t>
  </si>
  <si>
    <t>couper le courant et franchir le balisage ?</t>
  </si>
  <si>
    <t>venir demander des instructions au chargé d'intervention générale photovoltaïque ?</t>
  </si>
  <si>
    <t>En tant que personnel habilité BP, à partir de quelle distance des pièces nues sous  tension devez-vous prendre des précautions                particulières ?</t>
  </si>
  <si>
    <t>3 mètres ?</t>
  </si>
  <si>
    <t>0,5 mètre ?</t>
  </si>
  <si>
    <t>0,3 mètre ?</t>
  </si>
  <si>
    <t>Quels sont les actions à réaliser dans la zone d'investigation :</t>
  </si>
  <si>
    <t>analyser si l'exécution de l'opération envisagée peut exposer les opérateurs aux risques d'origine électrique ?</t>
  </si>
  <si>
    <t>rien de particulier par rapport aux risques électrique ?</t>
  </si>
  <si>
    <t>être équipé des E.P.I. ?</t>
  </si>
  <si>
    <t>LA LIMITE DES OPERATIONS SYMBOLE BP</t>
  </si>
  <si>
    <t>En tant que chargé d'intervention chaine PV, pouvez-vous effectuer des opérations de maintenance d'une chaine photovoltaïque :</t>
  </si>
  <si>
    <t>seul ?</t>
  </si>
  <si>
    <t>en présence et sous l'autorité d'un chargé d'intervention générale photovoltaïque ?</t>
  </si>
  <si>
    <t>QCM F 14</t>
  </si>
  <si>
    <t>QCM 12</t>
  </si>
  <si>
    <t>Les opérations d'ordre électrique sur la partie continue d'une installation photovoltaïque peuvent être réalisées par une personne habilitée BP sur un :</t>
  </si>
  <si>
    <t>circuit fermé ?</t>
  </si>
  <si>
    <t>circuit ouvert ?</t>
  </si>
  <si>
    <t>Un personnel habilité BP peut-il avoir des exécutants sous ses ordres ?</t>
  </si>
  <si>
    <t>En tant que chargé d'intervention chaine PV habilité BP, pouvez-vous travailler sur la partie 230 V alternative d'une installation électrique alimentée à partir d'une source photovoltaïque ?</t>
  </si>
  <si>
    <t>Test global BP</t>
  </si>
  <si>
    <t>La limite des opérations symbole BP</t>
  </si>
  <si>
    <t>T35</t>
  </si>
  <si>
    <t>T78</t>
  </si>
  <si>
    <t>T110</t>
  </si>
  <si>
    <t>T113</t>
  </si>
  <si>
    <t>R113</t>
  </si>
  <si>
    <t>U35</t>
  </si>
  <si>
    <t>U78</t>
  </si>
  <si>
    <t>U110</t>
  </si>
  <si>
    <t>U113</t>
  </si>
  <si>
    <t>V35</t>
  </si>
  <si>
    <t>V78</t>
  </si>
  <si>
    <t>V110</t>
  </si>
  <si>
    <t>V113</t>
  </si>
  <si>
    <t>F20</t>
  </si>
  <si>
    <t>M23</t>
  </si>
  <si>
    <t>Vous êtes chargé d'intervention chaine PV habilité BP dans une entreprise privée du BTP, pouvez-vous monter un échafaudage à 2 mètres d'une ligne électrique EDF basse tension non protégée ?</t>
  </si>
  <si>
    <t>En tant que chargé d'intervention chaine PV habilité BP, pouvez-vous manipuler des panneaux photovoltaïques de valeur U0c STC égale à         90 V sans être équipés de connecteurs normalisés ?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</si>
</sst>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700">
                <a:solidFill>
                  <a:srgbClr val="FF0000"/>
                </a:solidFill>
              </a:rPr>
              <a:t>Résultat du test théorique BP et résultat par domaine de connaissance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Résultats!$BH$375:$BH$378</c:f>
              <c:strCache>
                <c:ptCount val="4"/>
                <c:pt idx="0">
                  <c:v>Test global BP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symbole BP</c:v>
                </c:pt>
              </c:strCache>
            </c:strRef>
          </c:cat>
          <c:val>
            <c:numRef>
              <c:f>Résultats!$BI$375:$BI$378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Résultats!$BH$375:$BH$378</c:f>
              <c:strCache>
                <c:ptCount val="4"/>
                <c:pt idx="0">
                  <c:v>Test global BP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symbole BP</c:v>
                </c:pt>
              </c:strCache>
            </c:strRef>
          </c:cat>
          <c:val>
            <c:numRef>
              <c:f>Résultats!$BJ$375:$BJ$378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Val val="1"/>
        </c:dLbls>
        <c:axId val="87043072"/>
        <c:axId val="87073536"/>
      </c:barChart>
      <c:catAx>
        <c:axId val="87043072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87073536"/>
        <c:crosses val="autoZero"/>
        <c:auto val="1"/>
        <c:lblAlgn val="ctr"/>
        <c:lblOffset val="100"/>
      </c:catAx>
      <c:valAx>
        <c:axId val="87073536"/>
        <c:scaling>
          <c:orientation val="minMax"/>
        </c:scaling>
        <c:axPos val="l"/>
        <c:majorGridlines/>
        <c:numFmt formatCode="0%" sourceLinked="1"/>
        <c:tickLblPos val="nextTo"/>
        <c:crossAx val="87043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088299829182932"/>
          <c:y val="0.89372470760551503"/>
          <c:w val="0.29057913651935452"/>
          <c:h val="8.5802689271104959E-2"/>
        </c:manualLayout>
      </c:layout>
    </c:legend>
    <c:plotVisOnly val="1"/>
  </c:chart>
  <c:spPr>
    <a:ln w="50800">
      <a:solidFill>
        <a:schemeClr val="tx1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962024</xdr:colOff>
      <xdr:row>2</xdr:row>
      <xdr:rowOff>9525</xdr:rowOff>
    </xdr:from>
    <xdr:to>
      <xdr:col>11</xdr:col>
      <xdr:colOff>1019175</xdr:colOff>
      <xdr:row>29</xdr:row>
      <xdr:rowOff>180974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590550</xdr:colOff>
      <xdr:row>5</xdr:row>
      <xdr:rowOff>161925</xdr:rowOff>
    </xdr:from>
    <xdr:to>
      <xdr:col>11</xdr:col>
      <xdr:colOff>971550</xdr:colOff>
      <xdr:row>11</xdr:row>
      <xdr:rowOff>174943</xdr:rowOff>
    </xdr:to>
    <xdr:pic>
      <xdr:nvPicPr>
        <xdr:cNvPr id="3" name="Image 2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1025" y="9906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590551</xdr:colOff>
      <xdr:row>13</xdr:row>
      <xdr:rowOff>95251</xdr:rowOff>
    </xdr:from>
    <xdr:to>
      <xdr:col>11</xdr:col>
      <xdr:colOff>971550</xdr:colOff>
      <xdr:row>17</xdr:row>
      <xdr:rowOff>125506</xdr:rowOff>
    </xdr:to>
    <xdr:pic>
      <xdr:nvPicPr>
        <xdr:cNvPr id="4" name="Image 3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01026" y="2486026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95"/>
      <c r="E3" s="96"/>
      <c r="F3" s="96"/>
      <c r="G3" s="3"/>
      <c r="H3" s="3"/>
      <c r="I3" s="3"/>
      <c r="J3" s="3"/>
      <c r="K3" s="3"/>
      <c r="L3" s="3"/>
      <c r="M3" s="4"/>
      <c r="O3" s="136"/>
      <c r="P3" s="136"/>
      <c r="Q3" s="136"/>
      <c r="R3" s="136"/>
      <c r="S3" s="136"/>
    </row>
    <row r="4" spans="4:19">
      <c r="D4" s="97"/>
      <c r="E4" s="98"/>
      <c r="F4" s="98"/>
      <c r="G4" s="137" t="s">
        <v>95</v>
      </c>
      <c r="H4" s="138"/>
      <c r="I4" s="138"/>
      <c r="J4" s="138"/>
      <c r="K4" s="138"/>
      <c r="L4" s="76"/>
      <c r="M4" s="5"/>
      <c r="O4" s="136"/>
      <c r="P4" s="136"/>
      <c r="Q4" s="136"/>
      <c r="R4" s="136"/>
      <c r="S4" s="136"/>
    </row>
    <row r="5" spans="4:19">
      <c r="D5" s="97"/>
      <c r="E5" s="98"/>
      <c r="F5" s="98"/>
      <c r="G5" s="138"/>
      <c r="H5" s="138"/>
      <c r="I5" s="138"/>
      <c r="J5" s="138"/>
      <c r="K5" s="138"/>
      <c r="L5" s="76"/>
      <c r="M5" s="5"/>
      <c r="O5" s="136"/>
      <c r="P5" s="136"/>
      <c r="Q5" s="136"/>
      <c r="R5" s="136"/>
      <c r="S5" s="136"/>
    </row>
    <row r="6" spans="4:19">
      <c r="D6" s="97"/>
      <c r="E6" s="98"/>
      <c r="F6" s="98"/>
      <c r="G6" s="138"/>
      <c r="H6" s="138"/>
      <c r="I6" s="138"/>
      <c r="J6" s="138"/>
      <c r="K6" s="138"/>
      <c r="L6" s="76"/>
      <c r="M6" s="5"/>
    </row>
    <row r="7" spans="4:19" ht="15.75" thickBot="1">
      <c r="D7" s="99"/>
      <c r="E7" s="100"/>
      <c r="F7" s="100"/>
      <c r="G7" s="6"/>
      <c r="H7" s="6"/>
      <c r="I7" s="6"/>
      <c r="J7" s="6"/>
      <c r="K7" s="6"/>
      <c r="L7" s="6"/>
      <c r="M7" s="7"/>
    </row>
    <row r="8" spans="4:19">
      <c r="D8" s="86" t="s">
        <v>0</v>
      </c>
      <c r="E8" s="87"/>
      <c r="F8" s="87"/>
      <c r="G8" s="87"/>
      <c r="H8" s="87"/>
      <c r="I8" s="87"/>
      <c r="J8" s="87"/>
      <c r="K8" s="87"/>
      <c r="L8" s="87"/>
      <c r="M8" s="88"/>
    </row>
    <row r="9" spans="4:19">
      <c r="D9" s="89"/>
      <c r="E9" s="90"/>
      <c r="F9" s="90"/>
      <c r="G9" s="90"/>
      <c r="H9" s="90"/>
      <c r="I9" s="90"/>
      <c r="J9" s="90"/>
      <c r="K9" s="90"/>
      <c r="L9" s="90"/>
      <c r="M9" s="91"/>
    </row>
    <row r="10" spans="4:19" ht="15.75" thickBot="1">
      <c r="D10" s="92"/>
      <c r="E10" s="93"/>
      <c r="F10" s="93"/>
      <c r="G10" s="93"/>
      <c r="H10" s="93"/>
      <c r="I10" s="93"/>
      <c r="J10" s="93"/>
      <c r="K10" s="93"/>
      <c r="L10" s="93"/>
      <c r="M10" s="94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128" t="s">
        <v>1</v>
      </c>
      <c r="G12" s="129"/>
      <c r="H12" s="130" t="s">
        <v>80</v>
      </c>
      <c r="I12" s="131"/>
      <c r="J12" s="132"/>
      <c r="K12" s="12"/>
      <c r="L12" s="12"/>
      <c r="M12" s="13"/>
    </row>
    <row r="13" spans="4:19" s="2" customFormat="1" ht="15.75" thickBot="1">
      <c r="D13" s="11"/>
      <c r="E13" s="12"/>
      <c r="F13" s="128" t="s">
        <v>2</v>
      </c>
      <c r="G13" s="129"/>
      <c r="H13" s="130" t="s">
        <v>81</v>
      </c>
      <c r="I13" s="131"/>
      <c r="J13" s="132"/>
      <c r="K13" s="12"/>
      <c r="L13" s="12"/>
      <c r="M13" s="13"/>
    </row>
    <row r="14" spans="4:19" s="2" customFormat="1" ht="15.75" thickBot="1">
      <c r="D14" s="11"/>
      <c r="E14" s="12"/>
      <c r="F14" s="128" t="s">
        <v>75</v>
      </c>
      <c r="G14" s="129"/>
      <c r="H14" s="133">
        <v>34497</v>
      </c>
      <c r="I14" s="131"/>
      <c r="J14" s="132"/>
      <c r="K14" s="12"/>
      <c r="L14" s="12"/>
      <c r="M14" s="13"/>
    </row>
    <row r="15" spans="4:19" s="42" customFormat="1" ht="15.75" thickBot="1">
      <c r="D15" s="11"/>
      <c r="E15" s="12"/>
      <c r="F15" s="128" t="s">
        <v>82</v>
      </c>
      <c r="G15" s="129"/>
      <c r="H15" s="133">
        <v>41730</v>
      </c>
      <c r="I15" s="134"/>
      <c r="J15" s="135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16" t="s">
        <v>3</v>
      </c>
      <c r="H18" s="117"/>
      <c r="I18" s="118"/>
      <c r="J18" s="116" t="s">
        <v>4</v>
      </c>
      <c r="K18" s="117"/>
      <c r="L18" s="118"/>
      <c r="M18" s="22"/>
    </row>
    <row r="19" spans="4:13">
      <c r="D19" s="20"/>
      <c r="E19" s="21"/>
      <c r="F19" s="21"/>
      <c r="G19" s="119"/>
      <c r="H19" s="120"/>
      <c r="I19" s="121"/>
      <c r="J19" s="119"/>
      <c r="K19" s="120"/>
      <c r="L19" s="121"/>
      <c r="M19" s="22"/>
    </row>
    <row r="20" spans="4:13" ht="15.75" thickBot="1">
      <c r="D20" s="20"/>
      <c r="E20" s="21"/>
      <c r="F20" s="43" t="s">
        <v>76</v>
      </c>
      <c r="G20" s="122"/>
      <c r="H20" s="123"/>
      <c r="I20" s="124"/>
      <c r="J20" s="122"/>
      <c r="K20" s="123"/>
      <c r="L20" s="124"/>
      <c r="M20" s="22"/>
    </row>
    <row r="21" spans="4:13">
      <c r="D21" s="20"/>
      <c r="E21" s="101" t="s">
        <v>96</v>
      </c>
      <c r="F21" s="102"/>
      <c r="G21" s="107">
        <f>IF(ARB0="risque",J21*QCMF,"-- %")</f>
        <v>1</v>
      </c>
      <c r="H21" s="108"/>
      <c r="I21" s="109"/>
      <c r="J21" s="107">
        <f>IF(ARB0="risque",NBBR/NBQT,"-- %")</f>
        <v>1</v>
      </c>
      <c r="K21" s="108"/>
      <c r="L21" s="109"/>
      <c r="M21" s="22"/>
    </row>
    <row r="22" spans="4:13">
      <c r="D22" s="20"/>
      <c r="E22" s="103"/>
      <c r="F22" s="104"/>
      <c r="G22" s="110"/>
      <c r="H22" s="111"/>
      <c r="I22" s="112"/>
      <c r="J22" s="110"/>
      <c r="K22" s="111"/>
      <c r="L22" s="112"/>
      <c r="M22" s="22"/>
    </row>
    <row r="23" spans="4:13" ht="15.75" thickBot="1">
      <c r="D23" s="20"/>
      <c r="E23" s="105"/>
      <c r="F23" s="106"/>
      <c r="G23" s="113"/>
      <c r="H23" s="114"/>
      <c r="I23" s="115"/>
      <c r="J23" s="113"/>
      <c r="K23" s="114"/>
      <c r="L23" s="115"/>
      <c r="M23" s="44" t="s">
        <v>76</v>
      </c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128" t="s">
        <v>5</v>
      </c>
      <c r="F25" s="129"/>
      <c r="G25" s="32">
        <f>IF(ARB0="risque",NBBR,"")</f>
        <v>15</v>
      </c>
      <c r="H25" s="21"/>
      <c r="I25" s="21"/>
      <c r="J25" s="128" t="s">
        <v>6</v>
      </c>
      <c r="K25" s="129"/>
      <c r="L25" s="32">
        <f>IF(ARB0="risque",NBQT-NBBR,"")</f>
        <v>0</v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25" t="s">
        <v>7</v>
      </c>
      <c r="F28" s="126"/>
      <c r="G28" s="126"/>
      <c r="H28" s="126"/>
      <c r="I28" s="126"/>
      <c r="J28" s="126"/>
      <c r="K28" s="126"/>
      <c r="L28" s="127"/>
      <c r="M28" s="28"/>
    </row>
    <row r="29" spans="4:13">
      <c r="D29" s="26"/>
      <c r="E29" s="80" t="s">
        <v>8</v>
      </c>
      <c r="F29" s="81"/>
      <c r="G29" s="81"/>
      <c r="H29" s="81"/>
      <c r="I29" s="81"/>
      <c r="J29" s="81"/>
      <c r="K29" s="81"/>
      <c r="L29" s="82"/>
      <c r="M29" s="28"/>
    </row>
    <row r="30" spans="4:13" ht="15.75" thickBot="1">
      <c r="D30" s="26"/>
      <c r="E30" s="83" t="s">
        <v>9</v>
      </c>
      <c r="F30" s="84"/>
      <c r="G30" s="84"/>
      <c r="H30" s="84"/>
      <c r="I30" s="84"/>
      <c r="J30" s="84"/>
      <c r="K30" s="84"/>
      <c r="L30" s="85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H15:J15"/>
    <mergeCell ref="O3:S5"/>
    <mergeCell ref="G4:K6"/>
    <mergeCell ref="F12:G12"/>
    <mergeCell ref="F13:G13"/>
    <mergeCell ref="F14:G14"/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151"/>
  <sheetViews>
    <sheetView showGridLines="0" showRowColHeaders="0" workbookViewId="0">
      <selection activeCell="C102" sqref="C102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6" hidden="1" customWidth="1"/>
    <col min="18" max="18" width="23.5703125" style="48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2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11.42578125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71" t="s">
        <v>35</v>
      </c>
      <c r="R1" s="172" t="s">
        <v>36</v>
      </c>
      <c r="S1" s="173" t="s">
        <v>37</v>
      </c>
      <c r="T1" s="174" t="s">
        <v>39</v>
      </c>
      <c r="U1" s="175" t="s">
        <v>38</v>
      </c>
      <c r="V1" s="170" t="s">
        <v>40</v>
      </c>
    </row>
    <row r="2" spans="2:57">
      <c r="B2" s="161" t="s">
        <v>97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  <c r="Q2" s="171"/>
      <c r="R2" s="172"/>
      <c r="S2" s="173"/>
      <c r="T2" s="174"/>
      <c r="U2" s="175"/>
      <c r="V2" s="170"/>
    </row>
    <row r="3" spans="2:57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  <c r="Q3" s="171"/>
      <c r="R3" s="172"/>
      <c r="S3" s="173"/>
      <c r="T3" s="174"/>
      <c r="U3" s="175"/>
      <c r="V3" s="56"/>
    </row>
    <row r="4" spans="2:57" ht="15.75" customHeight="1" thickBot="1">
      <c r="B4" s="167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  <c r="Q4" s="171"/>
      <c r="R4" s="172"/>
      <c r="S4" s="173"/>
      <c r="T4" s="174"/>
      <c r="U4" s="175"/>
      <c r="V4" s="56"/>
      <c r="BA4" s="57"/>
      <c r="BB4" s="57"/>
      <c r="BC4" s="57"/>
      <c r="BD4" s="57"/>
      <c r="BE4" s="57"/>
    </row>
    <row r="5" spans="2:57" ht="15.75" thickBot="1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  <c r="Q5" s="47"/>
      <c r="R5" s="49"/>
      <c r="S5" s="50"/>
      <c r="T5" s="51"/>
      <c r="U5" s="52"/>
      <c r="V5" s="56"/>
      <c r="BA5" s="57"/>
      <c r="BB5" s="57"/>
      <c r="BC5" s="57"/>
      <c r="BD5" s="57"/>
      <c r="BE5" s="57"/>
    </row>
    <row r="6" spans="2:57">
      <c r="B6" s="155" t="s">
        <v>10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  <c r="Q6" s="47"/>
      <c r="R6" s="49"/>
      <c r="S6" s="50"/>
      <c r="T6" s="51"/>
      <c r="U6" s="52"/>
      <c r="V6" s="56"/>
      <c r="BA6" s="57"/>
      <c r="BB6" s="57"/>
      <c r="BC6" s="57"/>
      <c r="BD6" s="57"/>
      <c r="BE6" s="57"/>
    </row>
    <row r="7" spans="2:57" ht="15.75" thickBot="1"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  <c r="Q7" s="47"/>
      <c r="R7" s="49"/>
      <c r="S7" s="50"/>
      <c r="T7" s="51"/>
      <c r="U7" s="52"/>
      <c r="V7" s="56"/>
      <c r="BA7" s="57"/>
      <c r="BB7" s="57"/>
      <c r="BC7" s="57"/>
      <c r="BD7" s="57"/>
      <c r="BE7" s="57"/>
    </row>
    <row r="8" spans="2:57" ht="15.75" thickBot="1">
      <c r="B8" s="39" t="s">
        <v>11</v>
      </c>
      <c r="C8" s="33"/>
      <c r="D8" s="151" t="s">
        <v>106</v>
      </c>
      <c r="E8" s="151"/>
      <c r="F8" s="151"/>
      <c r="G8" s="151"/>
      <c r="H8" s="151"/>
      <c r="I8" s="151"/>
      <c r="J8" s="151"/>
      <c r="K8" s="151"/>
      <c r="L8" s="151"/>
      <c r="M8" s="151"/>
      <c r="N8" s="152"/>
      <c r="Q8" s="47"/>
      <c r="R8" s="49"/>
      <c r="S8" s="50"/>
      <c r="T8" s="51"/>
      <c r="U8" s="52"/>
      <c r="V8" s="56"/>
      <c r="BA8" s="57"/>
      <c r="BB8" s="57"/>
      <c r="BC8" s="57"/>
      <c r="BD8" s="57"/>
      <c r="BE8" s="57"/>
    </row>
    <row r="9" spans="2:57">
      <c r="B9" s="34"/>
      <c r="C9" s="35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4"/>
      <c r="Q9" s="47"/>
      <c r="R9" s="49"/>
      <c r="S9" s="50"/>
      <c r="T9" s="51"/>
      <c r="U9" s="52"/>
      <c r="V9" s="56"/>
      <c r="BA9" s="57"/>
      <c r="BB9" s="57"/>
      <c r="BC9" s="57"/>
      <c r="BD9" s="57"/>
      <c r="BE9" s="57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7"/>
      <c r="R10" s="49"/>
      <c r="S10" s="50"/>
      <c r="T10" s="51"/>
      <c r="U10" s="52"/>
      <c r="V10" s="56"/>
    </row>
    <row r="11" spans="2:57">
      <c r="B11" s="34"/>
      <c r="C11" s="45" t="s">
        <v>12</v>
      </c>
      <c r="D11" s="142" t="s">
        <v>14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4"/>
      <c r="Q11" s="47" t="s">
        <v>12</v>
      </c>
      <c r="R11" s="49"/>
      <c r="S11" s="50"/>
      <c r="T11" s="51"/>
      <c r="U11" s="52"/>
      <c r="V11" s="56"/>
    </row>
    <row r="12" spans="2:57">
      <c r="B12" s="34"/>
      <c r="C12" s="45"/>
      <c r="D12" s="142" t="s">
        <v>15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4"/>
      <c r="Q12" s="47"/>
      <c r="R12" s="49"/>
      <c r="S12" s="50"/>
      <c r="T12" s="51"/>
      <c r="U12" s="52"/>
      <c r="V12" s="56"/>
    </row>
    <row r="13" spans="2:57" ht="15.75" thickBo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45" t="str">
        <f>IF(ABR="risque",S13,"")</f>
        <v>Bonne réponse</v>
      </c>
      <c r="N13" s="146"/>
      <c r="O13" s="42"/>
      <c r="Q13" s="47"/>
      <c r="R13" s="49">
        <f>IF(AND(C11=Q11,C12=Q12),1,0)</f>
        <v>1</v>
      </c>
      <c r="S13" s="50" t="str">
        <f>IF(R13=1,"Bonne réponse","Mauvaise réponse")</f>
        <v>Bonne réponse</v>
      </c>
      <c r="T13" s="51"/>
      <c r="U13" s="52"/>
      <c r="V13" s="56"/>
    </row>
    <row r="14" spans="2:57" ht="15.75" thickBot="1">
      <c r="B14" s="39" t="s">
        <v>13</v>
      </c>
      <c r="C14" s="33"/>
      <c r="D14" s="151" t="s">
        <v>107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2"/>
      <c r="Q14" s="47"/>
      <c r="R14" s="49"/>
      <c r="S14" s="50"/>
      <c r="T14" s="51"/>
      <c r="U14" s="52"/>
      <c r="V14" s="56"/>
    </row>
    <row r="15" spans="2:57">
      <c r="B15" s="34"/>
      <c r="C15" s="35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4"/>
      <c r="Q15" s="47"/>
      <c r="R15" s="49"/>
      <c r="S15" s="50"/>
      <c r="T15" s="51"/>
      <c r="U15" s="52"/>
      <c r="V15" s="56"/>
    </row>
    <row r="16" spans="2:57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Q16" s="47"/>
      <c r="R16" s="49"/>
      <c r="S16" s="50"/>
      <c r="T16" s="51"/>
      <c r="U16" s="52"/>
      <c r="V16" s="56"/>
    </row>
    <row r="17" spans="2:22">
      <c r="B17" s="34"/>
      <c r="C17" s="45" t="s">
        <v>12</v>
      </c>
      <c r="D17" s="142" t="s">
        <v>108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4"/>
      <c r="Q17" s="47" t="s">
        <v>12</v>
      </c>
      <c r="R17" s="49"/>
      <c r="S17" s="50"/>
      <c r="T17" s="51"/>
      <c r="U17" s="52"/>
      <c r="V17" s="56"/>
    </row>
    <row r="18" spans="2:22" s="42" customFormat="1">
      <c r="B18" s="34"/>
      <c r="C18" s="45"/>
      <c r="D18" s="77" t="s">
        <v>109</v>
      </c>
      <c r="E18" s="78"/>
      <c r="F18" s="78"/>
      <c r="G18" s="78"/>
      <c r="H18" s="78"/>
      <c r="I18" s="78"/>
      <c r="J18" s="78"/>
      <c r="K18" s="78"/>
      <c r="L18" s="78"/>
      <c r="M18" s="78"/>
      <c r="N18" s="79"/>
      <c r="Q18" s="47"/>
      <c r="R18" s="49"/>
      <c r="S18" s="50"/>
      <c r="T18" s="51"/>
      <c r="U18" s="52"/>
      <c r="V18" s="56"/>
    </row>
    <row r="19" spans="2:22" s="42" customFormat="1">
      <c r="B19" s="34"/>
      <c r="C19" s="45"/>
      <c r="D19" s="77" t="s">
        <v>110</v>
      </c>
      <c r="E19" s="78"/>
      <c r="F19" s="78"/>
      <c r="G19" s="78"/>
      <c r="H19" s="78"/>
      <c r="I19" s="78"/>
      <c r="J19" s="78"/>
      <c r="K19" s="78"/>
      <c r="L19" s="78"/>
      <c r="M19" s="78"/>
      <c r="N19" s="79"/>
      <c r="Q19" s="47"/>
      <c r="R19" s="49"/>
      <c r="S19" s="50"/>
      <c r="T19" s="51"/>
      <c r="U19" s="52"/>
      <c r="V19" s="56"/>
    </row>
    <row r="20" spans="2:22">
      <c r="B20" s="34"/>
      <c r="C20" s="40"/>
      <c r="D20" s="142" t="s">
        <v>111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Q20" s="47"/>
      <c r="R20" s="49"/>
      <c r="S20" s="50"/>
      <c r="T20" s="51"/>
      <c r="U20" s="52"/>
      <c r="V20" s="56"/>
    </row>
    <row r="21" spans="2:22" ht="15.75" thickBo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145" t="str">
        <f>IF(ABR="risque",S21,"")</f>
        <v>Bonne réponse</v>
      </c>
      <c r="N21" s="146"/>
      <c r="Q21" s="47"/>
      <c r="R21" s="49">
        <f>IF(AND(C17=Q17,C18=Q18,C19=Q19,C20=Q20),1,0)</f>
        <v>1</v>
      </c>
      <c r="S21" s="50" t="str">
        <f>IF(R21=1,"Bonne réponse","Mauvaise réponse")</f>
        <v>Bonne réponse</v>
      </c>
      <c r="T21" s="51"/>
      <c r="U21" s="52"/>
      <c r="V21" s="56"/>
    </row>
    <row r="22" spans="2:22" ht="15.75" thickBot="1">
      <c r="B22" s="39" t="s">
        <v>16</v>
      </c>
      <c r="C22" s="33"/>
      <c r="D22" s="151" t="s">
        <v>18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Q22" s="47"/>
      <c r="R22" s="49"/>
      <c r="S22" s="50"/>
      <c r="T22" s="51"/>
      <c r="U22" s="52"/>
      <c r="V22" s="56"/>
    </row>
    <row r="23" spans="2:22">
      <c r="B23" s="34"/>
      <c r="C23" s="35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4"/>
      <c r="Q23" s="47"/>
      <c r="R23" s="49"/>
      <c r="S23" s="50"/>
      <c r="T23" s="51"/>
      <c r="U23" s="52"/>
      <c r="V23" s="56"/>
    </row>
    <row r="24" spans="2:22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Q24" s="47"/>
      <c r="R24" s="49"/>
      <c r="S24" s="50"/>
      <c r="T24" s="51"/>
      <c r="U24" s="52"/>
      <c r="V24" s="56"/>
    </row>
    <row r="25" spans="2:22">
      <c r="B25" s="34"/>
      <c r="C25" s="45"/>
      <c r="D25" s="142" t="s">
        <v>112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4"/>
      <c r="Q25" s="47"/>
      <c r="R25" s="49"/>
      <c r="S25" s="50"/>
      <c r="T25" s="51"/>
      <c r="U25" s="52"/>
      <c r="V25" s="56"/>
    </row>
    <row r="26" spans="2:22" s="42" customFormat="1">
      <c r="B26" s="34"/>
      <c r="C26" s="45" t="s">
        <v>12</v>
      </c>
      <c r="D26" s="77" t="s">
        <v>113</v>
      </c>
      <c r="E26" s="78"/>
      <c r="F26" s="78"/>
      <c r="G26" s="78"/>
      <c r="H26" s="78"/>
      <c r="I26" s="78"/>
      <c r="J26" s="78"/>
      <c r="K26" s="78"/>
      <c r="L26" s="78"/>
      <c r="M26" s="78"/>
      <c r="N26" s="79"/>
      <c r="Q26" s="47" t="s">
        <v>12</v>
      </c>
      <c r="R26" s="49"/>
      <c r="S26" s="50"/>
      <c r="T26" s="51"/>
      <c r="U26" s="52"/>
      <c r="V26" s="56"/>
    </row>
    <row r="27" spans="2:22">
      <c r="B27" s="34"/>
      <c r="C27" s="45"/>
      <c r="D27" s="142" t="s">
        <v>114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4"/>
      <c r="Q27" s="47"/>
      <c r="R27" s="49"/>
      <c r="S27" s="50"/>
      <c r="T27" s="51"/>
      <c r="U27" s="52"/>
      <c r="V27" s="56"/>
    </row>
    <row r="28" spans="2:22" ht="15.75" thickBo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45" t="str">
        <f>IF(ABR="risque",S28,"")</f>
        <v>Bonne réponse</v>
      </c>
      <c r="N28" s="146"/>
      <c r="Q28" s="47"/>
      <c r="R28" s="49">
        <f>IF(AND(C25=Q25,C26=Q26,C27=Q27),1,0)</f>
        <v>1</v>
      </c>
      <c r="S28" s="50" t="str">
        <f>IF(R28=1,"Bonne réponse","Mauvaise réponse")</f>
        <v>Bonne réponse</v>
      </c>
      <c r="T28" s="51"/>
      <c r="U28" s="52"/>
      <c r="V28" s="56"/>
    </row>
    <row r="29" spans="2:22" ht="15.75" thickBot="1">
      <c r="B29" s="39" t="s">
        <v>17</v>
      </c>
      <c r="C29" s="33"/>
      <c r="D29" s="151" t="s">
        <v>115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2"/>
      <c r="Q29" s="47"/>
      <c r="R29" s="49"/>
      <c r="S29" s="50"/>
      <c r="T29" s="51"/>
      <c r="U29" s="52"/>
      <c r="V29" s="56"/>
    </row>
    <row r="30" spans="2:22">
      <c r="B30" s="34"/>
      <c r="C30" s="35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4"/>
      <c r="Q30" s="47"/>
      <c r="R30" s="49"/>
      <c r="S30" s="50"/>
      <c r="T30" s="51"/>
      <c r="U30" s="52"/>
      <c r="V30" s="56"/>
    </row>
    <row r="31" spans="2:22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Q31" s="47"/>
      <c r="R31" s="49"/>
      <c r="S31" s="50"/>
      <c r="T31" s="51"/>
      <c r="U31" s="52"/>
      <c r="V31" s="56"/>
    </row>
    <row r="32" spans="2:22">
      <c r="B32" s="34"/>
      <c r="C32" s="45" t="s">
        <v>12</v>
      </c>
      <c r="D32" s="142" t="s">
        <v>116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4"/>
      <c r="Q32" s="47" t="s">
        <v>12</v>
      </c>
      <c r="R32" s="49"/>
      <c r="S32" s="50"/>
      <c r="T32" s="51"/>
      <c r="U32" s="52"/>
      <c r="V32" s="56"/>
    </row>
    <row r="33" spans="2:22">
      <c r="B33" s="34"/>
      <c r="C33" s="45" t="s">
        <v>12</v>
      </c>
      <c r="D33" s="142" t="s">
        <v>117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4"/>
      <c r="Q33" s="47" t="s">
        <v>12</v>
      </c>
      <c r="R33" s="49"/>
      <c r="S33" s="50"/>
      <c r="T33" s="51"/>
      <c r="U33" s="52"/>
      <c r="V33" s="56"/>
    </row>
    <row r="34" spans="2:22">
      <c r="B34" s="34"/>
      <c r="C34" s="45" t="s">
        <v>12</v>
      </c>
      <c r="D34" s="142" t="s">
        <v>118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4"/>
      <c r="Q34" s="47" t="s">
        <v>12</v>
      </c>
      <c r="R34" s="49"/>
      <c r="S34" s="50"/>
      <c r="T34" s="51"/>
      <c r="U34" s="52"/>
      <c r="V34" s="56"/>
    </row>
    <row r="35" spans="2:22" ht="15.75" thickBot="1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145" t="str">
        <f>IF(ABR="risque",S35,"")</f>
        <v>Bonne réponse</v>
      </c>
      <c r="N35" s="146"/>
      <c r="Q35" s="47"/>
      <c r="R35" s="49">
        <f>IF(AND(C32=Q32,C33=Q33,C34=Q34),1,0)</f>
        <v>1</v>
      </c>
      <c r="S35" s="50" t="str">
        <f>IF(R35=1,"Bonne réponse","Mauvaise réponse")</f>
        <v>Bonne réponse</v>
      </c>
      <c r="T35" s="51">
        <f>COUNTA(M7:M36)</f>
        <v>4</v>
      </c>
      <c r="U35" s="52">
        <f>SUM(R7:R36)/NBQ_1</f>
        <v>1</v>
      </c>
      <c r="V35" s="56">
        <v>1</v>
      </c>
    </row>
    <row r="36" spans="2:22">
      <c r="B36" s="155" t="s">
        <v>19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7"/>
      <c r="Q36" s="47"/>
      <c r="R36" s="49"/>
      <c r="S36" s="50"/>
      <c r="T36" s="51"/>
      <c r="U36" s="52"/>
      <c r="V36" s="56"/>
    </row>
    <row r="37" spans="2:22" ht="15.75" thickBot="1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60"/>
      <c r="Q37" s="47"/>
      <c r="R37" s="49"/>
      <c r="S37" s="50"/>
      <c r="T37" s="51"/>
      <c r="U37" s="52"/>
      <c r="V37" s="56"/>
    </row>
    <row r="38" spans="2:22" ht="15.75" thickBot="1">
      <c r="B38" s="39" t="s">
        <v>20</v>
      </c>
      <c r="C38" s="33"/>
      <c r="D38" s="147" t="s">
        <v>161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8"/>
      <c r="Q38" s="47"/>
      <c r="R38" s="49"/>
      <c r="S38" s="50"/>
      <c r="T38" s="51"/>
      <c r="U38" s="52"/>
      <c r="V38" s="56"/>
    </row>
    <row r="39" spans="2:22">
      <c r="B39" s="34"/>
      <c r="C39" s="35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0"/>
      <c r="Q39" s="47"/>
      <c r="R39" s="49"/>
      <c r="S39" s="50"/>
      <c r="T39" s="51"/>
      <c r="U39" s="52"/>
      <c r="V39" s="56"/>
    </row>
    <row r="40" spans="2:22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  <c r="Q40" s="47"/>
      <c r="R40" s="49"/>
      <c r="S40" s="50"/>
      <c r="T40" s="51"/>
      <c r="U40" s="52"/>
      <c r="V40" s="56"/>
    </row>
    <row r="41" spans="2:22">
      <c r="B41" s="34"/>
      <c r="C41" s="40"/>
      <c r="D41" s="142" t="s">
        <v>14</v>
      </c>
      <c r="E41" s="143"/>
      <c r="F41" s="143"/>
      <c r="G41" s="143"/>
      <c r="H41" s="143"/>
      <c r="I41" s="143"/>
      <c r="J41" s="143"/>
      <c r="K41" s="143"/>
      <c r="L41" s="143"/>
      <c r="M41" s="143"/>
      <c r="N41" s="144"/>
      <c r="Q41" s="47"/>
      <c r="R41" s="49"/>
      <c r="S41" s="50"/>
      <c r="T41" s="51"/>
      <c r="U41" s="52"/>
      <c r="V41" s="56"/>
    </row>
    <row r="42" spans="2:22">
      <c r="B42" s="34"/>
      <c r="C42" s="45" t="s">
        <v>12</v>
      </c>
      <c r="D42" s="142" t="s">
        <v>15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4"/>
      <c r="Q42" s="47" t="s">
        <v>12</v>
      </c>
      <c r="R42" s="49"/>
      <c r="S42" s="50"/>
      <c r="T42" s="51"/>
      <c r="U42" s="52"/>
      <c r="V42" s="56"/>
    </row>
    <row r="43" spans="2:22" ht="15.75" thickBo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145" t="str">
        <f>IF(ABR="risque",S43,"")</f>
        <v>Bonne réponse</v>
      </c>
      <c r="N43" s="146"/>
      <c r="Q43" s="47"/>
      <c r="R43" s="49">
        <f>IF(AND(C41=Q41,C42=Q42),1,0)</f>
        <v>1</v>
      </c>
      <c r="S43" s="50" t="str">
        <f>IF(R43=1,"Bonne réponse","Mauvaise réponse")</f>
        <v>Bonne réponse</v>
      </c>
      <c r="T43" s="51"/>
      <c r="U43" s="52"/>
      <c r="V43" s="56"/>
    </row>
    <row r="44" spans="2:22" ht="15.75" thickBot="1">
      <c r="B44" s="39" t="s">
        <v>120</v>
      </c>
      <c r="C44" s="33"/>
      <c r="D44" s="147" t="s">
        <v>121</v>
      </c>
      <c r="E44" s="147"/>
      <c r="F44" s="147"/>
      <c r="G44" s="147"/>
      <c r="H44" s="147"/>
      <c r="I44" s="147"/>
      <c r="J44" s="147"/>
      <c r="K44" s="147"/>
      <c r="L44" s="147"/>
      <c r="M44" s="147"/>
      <c r="N44" s="148"/>
      <c r="Q44" s="47"/>
      <c r="R44" s="49"/>
      <c r="S44" s="50"/>
      <c r="T44" s="51"/>
      <c r="U44" s="52"/>
      <c r="V44" s="56"/>
    </row>
    <row r="45" spans="2:22">
      <c r="B45" s="34"/>
      <c r="C45" s="35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50"/>
      <c r="Q45" s="47"/>
      <c r="R45" s="49"/>
      <c r="S45" s="50"/>
      <c r="T45" s="51"/>
      <c r="U45" s="52"/>
      <c r="V45" s="56"/>
    </row>
    <row r="46" spans="2:22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6"/>
      <c r="Q46" s="47"/>
      <c r="R46" s="49"/>
      <c r="S46" s="50"/>
      <c r="T46" s="51"/>
      <c r="U46" s="52"/>
      <c r="V46" s="56"/>
    </row>
    <row r="47" spans="2:22">
      <c r="B47" s="34"/>
      <c r="C47" s="40"/>
      <c r="D47" s="142" t="s">
        <v>122</v>
      </c>
      <c r="E47" s="143"/>
      <c r="F47" s="143"/>
      <c r="G47" s="143"/>
      <c r="H47" s="143"/>
      <c r="I47" s="143"/>
      <c r="J47" s="143"/>
      <c r="K47" s="143"/>
      <c r="L47" s="143"/>
      <c r="M47" s="143"/>
      <c r="N47" s="144"/>
      <c r="Q47" s="47"/>
      <c r="R47" s="49"/>
      <c r="S47" s="50"/>
      <c r="T47" s="51"/>
      <c r="U47" s="52"/>
      <c r="V47" s="56"/>
    </row>
    <row r="48" spans="2:22">
      <c r="B48" s="34"/>
      <c r="C48" s="40"/>
      <c r="D48" s="142" t="s">
        <v>123</v>
      </c>
      <c r="E48" s="143"/>
      <c r="F48" s="143"/>
      <c r="G48" s="143"/>
      <c r="H48" s="143"/>
      <c r="I48" s="143"/>
      <c r="J48" s="143"/>
      <c r="K48" s="143"/>
      <c r="L48" s="143"/>
      <c r="M48" s="143"/>
      <c r="N48" s="144"/>
      <c r="Q48" s="47"/>
      <c r="R48" s="49"/>
      <c r="S48" s="50"/>
      <c r="T48" s="51"/>
      <c r="U48" s="52"/>
      <c r="V48" s="56"/>
    </row>
    <row r="49" spans="2:22">
      <c r="B49" s="34"/>
      <c r="C49" s="45" t="s">
        <v>12</v>
      </c>
      <c r="D49" s="142" t="s">
        <v>124</v>
      </c>
      <c r="E49" s="143"/>
      <c r="F49" s="143"/>
      <c r="G49" s="143"/>
      <c r="H49" s="143"/>
      <c r="I49" s="143"/>
      <c r="J49" s="143"/>
      <c r="K49" s="143"/>
      <c r="L49" s="143"/>
      <c r="M49" s="143"/>
      <c r="N49" s="144"/>
      <c r="Q49" s="47" t="s">
        <v>12</v>
      </c>
      <c r="R49" s="49"/>
      <c r="S49" s="50"/>
      <c r="T49" s="51"/>
      <c r="U49" s="52"/>
      <c r="V49" s="56"/>
    </row>
    <row r="50" spans="2:22" ht="15.75" thickBot="1"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145" t="str">
        <f>IF(ABR="risque",S50,"")</f>
        <v>Bonne réponse</v>
      </c>
      <c r="N50" s="146"/>
      <c r="Q50" s="47"/>
      <c r="R50" s="49">
        <f>IF(AND(C47=Q47,C48=Q48,C49=Q49),1,0)</f>
        <v>1</v>
      </c>
      <c r="S50" s="50" t="str">
        <f>IF(R50=1,"Bonne réponse","Mauvaise réponse")</f>
        <v>Bonne réponse</v>
      </c>
      <c r="T50" s="51"/>
      <c r="U50" s="52"/>
      <c r="V50" s="56"/>
    </row>
    <row r="51" spans="2:22" ht="15.75" thickBot="1">
      <c r="B51" s="41" t="s">
        <v>119</v>
      </c>
      <c r="C51" s="33"/>
      <c r="D51" s="147" t="s">
        <v>125</v>
      </c>
      <c r="E51" s="147"/>
      <c r="F51" s="147"/>
      <c r="G51" s="147"/>
      <c r="H51" s="147"/>
      <c r="I51" s="147"/>
      <c r="J51" s="147"/>
      <c r="K51" s="147"/>
      <c r="L51" s="147"/>
      <c r="M51" s="147"/>
      <c r="N51" s="148"/>
      <c r="Q51" s="47"/>
      <c r="R51" s="49"/>
      <c r="S51" s="50"/>
      <c r="T51" s="51"/>
      <c r="U51" s="52"/>
      <c r="V51" s="56"/>
    </row>
    <row r="52" spans="2:22">
      <c r="B52" s="34"/>
      <c r="C52" s="35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50"/>
      <c r="Q52" s="47"/>
      <c r="R52" s="49"/>
      <c r="S52" s="50"/>
      <c r="T52" s="51"/>
      <c r="U52" s="52"/>
      <c r="V52" s="56"/>
    </row>
    <row r="53" spans="2:22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6"/>
      <c r="Q53" s="47"/>
      <c r="R53" s="49"/>
      <c r="S53" s="50"/>
      <c r="T53" s="51"/>
      <c r="U53" s="52"/>
      <c r="V53" s="56"/>
    </row>
    <row r="54" spans="2:22">
      <c r="B54" s="34"/>
      <c r="C54" s="45"/>
      <c r="D54" s="142" t="s">
        <v>21</v>
      </c>
      <c r="E54" s="143"/>
      <c r="F54" s="143"/>
      <c r="G54" s="143"/>
      <c r="H54" s="143"/>
      <c r="I54" s="143"/>
      <c r="J54" s="143"/>
      <c r="K54" s="143"/>
      <c r="L54" s="143"/>
      <c r="M54" s="143"/>
      <c r="N54" s="144"/>
      <c r="Q54" s="47"/>
      <c r="R54" s="49"/>
      <c r="S54" s="50"/>
      <c r="T54" s="51"/>
      <c r="U54" s="52"/>
      <c r="V54" s="56"/>
    </row>
    <row r="55" spans="2:22">
      <c r="B55" s="34"/>
      <c r="C55" s="40"/>
      <c r="D55" s="142" t="s">
        <v>22</v>
      </c>
      <c r="E55" s="143"/>
      <c r="F55" s="143"/>
      <c r="G55" s="143"/>
      <c r="H55" s="143"/>
      <c r="I55" s="143"/>
      <c r="J55" s="143"/>
      <c r="K55" s="143"/>
      <c r="L55" s="143"/>
      <c r="M55" s="143"/>
      <c r="N55" s="144"/>
      <c r="Q55" s="47"/>
      <c r="R55" s="49"/>
      <c r="S55" s="50"/>
      <c r="T55" s="51"/>
      <c r="U55" s="52"/>
      <c r="V55" s="56"/>
    </row>
    <row r="56" spans="2:22">
      <c r="B56" s="34"/>
      <c r="C56" s="45" t="s">
        <v>12</v>
      </c>
      <c r="D56" s="142" t="s">
        <v>23</v>
      </c>
      <c r="E56" s="143"/>
      <c r="F56" s="143"/>
      <c r="G56" s="143"/>
      <c r="H56" s="143"/>
      <c r="I56" s="143"/>
      <c r="J56" s="143"/>
      <c r="K56" s="143"/>
      <c r="L56" s="143"/>
      <c r="M56" s="143"/>
      <c r="N56" s="144"/>
      <c r="Q56" s="47" t="s">
        <v>12</v>
      </c>
      <c r="R56" s="49"/>
      <c r="S56" s="50"/>
      <c r="T56" s="51"/>
      <c r="U56" s="52"/>
      <c r="V56" s="56"/>
    </row>
    <row r="57" spans="2:22" ht="15.75" thickBo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145" t="str">
        <f>IF(ABR="risque",S57,"")</f>
        <v>Bonne réponse</v>
      </c>
      <c r="N57" s="146"/>
      <c r="Q57" s="47"/>
      <c r="R57" s="49">
        <f>IF(AND(C54=Q54,C55=Q55,C56=Q56),1,0)</f>
        <v>1</v>
      </c>
      <c r="S57" s="50" t="str">
        <f>IF(R57=1,"Bonne réponse","Mauvaise réponse")</f>
        <v>Bonne réponse</v>
      </c>
      <c r="T57" s="51"/>
      <c r="U57" s="52"/>
      <c r="V57" s="56"/>
    </row>
    <row r="58" spans="2:22" ht="15.75" thickBot="1">
      <c r="B58" s="39" t="s">
        <v>24</v>
      </c>
      <c r="C58" s="33"/>
      <c r="D58" s="147" t="s">
        <v>26</v>
      </c>
      <c r="E58" s="147"/>
      <c r="F58" s="147"/>
      <c r="G58" s="147"/>
      <c r="H58" s="147"/>
      <c r="I58" s="147"/>
      <c r="J58" s="147"/>
      <c r="K58" s="147"/>
      <c r="L58" s="147"/>
      <c r="M58" s="147"/>
      <c r="N58" s="148"/>
      <c r="Q58" s="47"/>
      <c r="R58" s="49"/>
      <c r="S58" s="50"/>
      <c r="T58" s="51"/>
      <c r="U58" s="52"/>
      <c r="V58" s="56"/>
    </row>
    <row r="59" spans="2:22">
      <c r="B59" s="34"/>
      <c r="C59" s="35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50"/>
      <c r="Q59" s="47"/>
      <c r="R59" s="49"/>
      <c r="S59" s="50"/>
      <c r="T59" s="51"/>
      <c r="U59" s="52"/>
      <c r="V59" s="56"/>
    </row>
    <row r="60" spans="2:22"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6"/>
      <c r="Q60" s="47"/>
      <c r="R60" s="49"/>
      <c r="S60" s="50"/>
      <c r="T60" s="51"/>
      <c r="U60" s="52"/>
      <c r="V60" s="56"/>
    </row>
    <row r="61" spans="2:22">
      <c r="B61" s="34"/>
      <c r="C61" s="40"/>
      <c r="D61" s="142" t="s">
        <v>126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4"/>
      <c r="Q61" s="47"/>
      <c r="R61" s="49"/>
      <c r="S61" s="50"/>
      <c r="T61" s="51"/>
      <c r="U61" s="52"/>
      <c r="V61" s="56"/>
    </row>
    <row r="62" spans="2:22" s="42" customFormat="1">
      <c r="B62" s="34"/>
      <c r="C62" s="45" t="s">
        <v>12</v>
      </c>
      <c r="D62" s="77" t="s">
        <v>127</v>
      </c>
      <c r="E62" s="78"/>
      <c r="F62" s="78"/>
      <c r="G62" s="78"/>
      <c r="H62" s="78"/>
      <c r="I62" s="78"/>
      <c r="J62" s="78"/>
      <c r="K62" s="78"/>
      <c r="L62" s="78"/>
      <c r="M62" s="78"/>
      <c r="N62" s="79"/>
      <c r="Q62" s="47" t="s">
        <v>12</v>
      </c>
      <c r="R62" s="49"/>
      <c r="S62" s="50"/>
      <c r="T62" s="51"/>
      <c r="U62" s="52"/>
      <c r="V62" s="56"/>
    </row>
    <row r="63" spans="2:22">
      <c r="B63" s="34"/>
      <c r="C63" s="45"/>
      <c r="D63" s="142" t="s">
        <v>128</v>
      </c>
      <c r="E63" s="143"/>
      <c r="F63" s="143"/>
      <c r="G63" s="143"/>
      <c r="H63" s="143"/>
      <c r="I63" s="143"/>
      <c r="J63" s="143"/>
      <c r="K63" s="143"/>
      <c r="L63" s="143"/>
      <c r="M63" s="143"/>
      <c r="N63" s="144"/>
      <c r="Q63" s="47"/>
      <c r="R63" s="49"/>
      <c r="S63" s="50"/>
      <c r="T63" s="51"/>
      <c r="U63" s="52"/>
      <c r="V63" s="56"/>
    </row>
    <row r="64" spans="2:22" ht="15.75" thickBot="1"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145" t="str">
        <f>IF(ABR="risque",S64,"")</f>
        <v>Bonne réponse</v>
      </c>
      <c r="N64" s="146"/>
      <c r="Q64" s="47"/>
      <c r="R64" s="49">
        <f>IF(AND(C61=Q61,C62=Q62,C63=Q63),1,0)</f>
        <v>1</v>
      </c>
      <c r="S64" s="50" t="str">
        <f>IF(R64=1,"Bonne réponse","Mauvaise réponse")</f>
        <v>Bonne réponse</v>
      </c>
      <c r="T64" s="51"/>
      <c r="U64" s="52"/>
      <c r="V64" s="56"/>
    </row>
    <row r="65" spans="2:22" ht="15.75" customHeight="1" thickBot="1">
      <c r="B65" s="39" t="s">
        <v>25</v>
      </c>
      <c r="C65" s="33"/>
      <c r="D65" s="147" t="s">
        <v>29</v>
      </c>
      <c r="E65" s="147"/>
      <c r="F65" s="147"/>
      <c r="G65" s="147"/>
      <c r="H65" s="147"/>
      <c r="I65" s="147"/>
      <c r="J65" s="147"/>
      <c r="K65" s="147"/>
      <c r="L65" s="147"/>
      <c r="M65" s="147"/>
      <c r="N65" s="148"/>
      <c r="Q65" s="47"/>
      <c r="R65" s="49"/>
      <c r="S65" s="50"/>
      <c r="T65" s="51"/>
      <c r="U65" s="52"/>
      <c r="V65" s="56"/>
    </row>
    <row r="66" spans="2:22">
      <c r="B66" s="34"/>
      <c r="C66" s="35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50"/>
      <c r="Q66" s="47"/>
      <c r="R66" s="49"/>
      <c r="S66" s="50"/>
      <c r="T66" s="51"/>
      <c r="U66" s="52"/>
      <c r="V66" s="56"/>
    </row>
    <row r="67" spans="2:22"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6"/>
      <c r="Q67" s="47"/>
      <c r="R67" s="49"/>
      <c r="S67" s="50"/>
      <c r="T67" s="51"/>
      <c r="U67" s="52"/>
      <c r="V67" s="56"/>
    </row>
    <row r="68" spans="2:22">
      <c r="B68" s="34"/>
      <c r="C68" s="45" t="s">
        <v>12</v>
      </c>
      <c r="D68" s="142" t="s">
        <v>30</v>
      </c>
      <c r="E68" s="143"/>
      <c r="F68" s="143"/>
      <c r="G68" s="143"/>
      <c r="H68" s="143"/>
      <c r="I68" s="143"/>
      <c r="J68" s="143"/>
      <c r="K68" s="143"/>
      <c r="L68" s="143"/>
      <c r="M68" s="143"/>
      <c r="N68" s="144"/>
      <c r="Q68" s="47" t="s">
        <v>12</v>
      </c>
      <c r="R68" s="49"/>
      <c r="S68" s="50"/>
      <c r="T68" s="51"/>
      <c r="U68" s="52"/>
      <c r="V68" s="56"/>
    </row>
    <row r="69" spans="2:22">
      <c r="B69" s="34"/>
      <c r="C69" s="45"/>
      <c r="D69" s="142" t="s">
        <v>31</v>
      </c>
      <c r="E69" s="143"/>
      <c r="F69" s="143"/>
      <c r="G69" s="143"/>
      <c r="H69" s="143"/>
      <c r="I69" s="143"/>
      <c r="J69" s="143"/>
      <c r="K69" s="143"/>
      <c r="L69" s="143"/>
      <c r="M69" s="143"/>
      <c r="N69" s="144"/>
      <c r="Q69" s="47"/>
      <c r="R69" s="49"/>
      <c r="S69" s="50"/>
      <c r="T69" s="51"/>
      <c r="U69" s="52"/>
      <c r="V69" s="56"/>
    </row>
    <row r="70" spans="2:22">
      <c r="B70" s="34"/>
      <c r="C70" s="40"/>
      <c r="D70" s="142" t="s">
        <v>27</v>
      </c>
      <c r="E70" s="143"/>
      <c r="F70" s="143"/>
      <c r="G70" s="143"/>
      <c r="H70" s="143"/>
      <c r="I70" s="143"/>
      <c r="J70" s="143"/>
      <c r="K70" s="143"/>
      <c r="L70" s="143"/>
      <c r="M70" s="143"/>
      <c r="N70" s="144"/>
      <c r="Q70" s="47"/>
      <c r="R70" s="49"/>
      <c r="S70" s="50"/>
      <c r="T70" s="51"/>
      <c r="U70" s="52"/>
      <c r="V70" s="56"/>
    </row>
    <row r="71" spans="2:22" ht="15.75" thickBo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45" t="str">
        <f>IF(ABR="risque",S71,"")</f>
        <v>Bonne réponse</v>
      </c>
      <c r="N71" s="146"/>
      <c r="Q71" s="47"/>
      <c r="R71" s="49">
        <f>IF(AND(C68=Q68,C69=Q69,C70=Q70),1,0)</f>
        <v>1</v>
      </c>
      <c r="S71" s="50" t="str">
        <f>IF(R71=1,"Bonne réponse","Mauvaise réponse")</f>
        <v>Bonne réponse</v>
      </c>
      <c r="T71" s="51"/>
      <c r="U71" s="52"/>
      <c r="V71" s="56"/>
    </row>
    <row r="72" spans="2:22" ht="15.75" thickBot="1">
      <c r="B72" s="39" t="s">
        <v>28</v>
      </c>
      <c r="C72" s="33"/>
      <c r="D72" s="147" t="s">
        <v>129</v>
      </c>
      <c r="E72" s="147"/>
      <c r="F72" s="147"/>
      <c r="G72" s="147"/>
      <c r="H72" s="147"/>
      <c r="I72" s="147"/>
      <c r="J72" s="147"/>
      <c r="K72" s="147"/>
      <c r="L72" s="147"/>
      <c r="M72" s="147"/>
      <c r="N72" s="148"/>
      <c r="Q72" s="47"/>
      <c r="R72" s="49"/>
      <c r="S72" s="50"/>
      <c r="T72" s="51"/>
      <c r="U72" s="52"/>
      <c r="V72" s="56"/>
    </row>
    <row r="73" spans="2:22">
      <c r="B73" s="34"/>
      <c r="C73" s="35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50"/>
      <c r="Q73" s="47"/>
      <c r="R73" s="49"/>
      <c r="S73" s="50"/>
      <c r="T73" s="51"/>
      <c r="U73" s="52"/>
      <c r="V73" s="56"/>
    </row>
    <row r="74" spans="2:22"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6"/>
      <c r="Q74" s="47"/>
      <c r="R74" s="49"/>
      <c r="S74" s="50"/>
      <c r="T74" s="51"/>
      <c r="U74" s="52"/>
      <c r="V74" s="56"/>
    </row>
    <row r="75" spans="2:22">
      <c r="B75" s="34"/>
      <c r="C75" s="45" t="s">
        <v>12</v>
      </c>
      <c r="D75" s="142" t="s">
        <v>130</v>
      </c>
      <c r="E75" s="143"/>
      <c r="F75" s="143"/>
      <c r="G75" s="143"/>
      <c r="H75" s="143"/>
      <c r="I75" s="143"/>
      <c r="J75" s="143"/>
      <c r="K75" s="143"/>
      <c r="L75" s="143"/>
      <c r="M75" s="143"/>
      <c r="N75" s="144"/>
      <c r="Q75" s="47" t="s">
        <v>12</v>
      </c>
      <c r="R75" s="49"/>
      <c r="S75" s="50"/>
      <c r="T75" s="51"/>
      <c r="U75" s="52"/>
      <c r="V75" s="56"/>
    </row>
    <row r="76" spans="2:22">
      <c r="B76" s="34"/>
      <c r="C76" s="40"/>
      <c r="D76" s="142" t="s">
        <v>131</v>
      </c>
      <c r="E76" s="143"/>
      <c r="F76" s="143"/>
      <c r="G76" s="143"/>
      <c r="H76" s="143"/>
      <c r="I76" s="143"/>
      <c r="J76" s="143"/>
      <c r="K76" s="143"/>
      <c r="L76" s="143"/>
      <c r="M76" s="143"/>
      <c r="N76" s="144"/>
      <c r="Q76" s="47"/>
      <c r="R76" s="49"/>
      <c r="S76" s="50"/>
      <c r="T76" s="51"/>
      <c r="U76" s="52"/>
      <c r="V76" s="56"/>
    </row>
    <row r="77" spans="2:22">
      <c r="B77" s="34"/>
      <c r="C77" s="40"/>
      <c r="D77" s="142" t="s">
        <v>132</v>
      </c>
      <c r="E77" s="143"/>
      <c r="F77" s="143"/>
      <c r="G77" s="143"/>
      <c r="H77" s="143"/>
      <c r="I77" s="143"/>
      <c r="J77" s="143"/>
      <c r="K77" s="143"/>
      <c r="L77" s="143"/>
      <c r="M77" s="143"/>
      <c r="N77" s="144"/>
      <c r="Q77" s="47"/>
      <c r="R77" s="49"/>
      <c r="S77" s="50"/>
      <c r="T77" s="51"/>
      <c r="U77" s="52"/>
      <c r="V77" s="56"/>
    </row>
    <row r="78" spans="2:22" ht="15.75" thickBot="1"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145" t="str">
        <f>IF(ABR="risque",S78,"")</f>
        <v>Bonne réponse</v>
      </c>
      <c r="N78" s="146"/>
      <c r="Q78" s="47"/>
      <c r="R78" s="49">
        <f>IF(AND(C75=Q75,C76=Q76,C77=Q77),1,0)</f>
        <v>1</v>
      </c>
      <c r="S78" s="50" t="str">
        <f>IF(R78=1,"Bonne réponse","Mauvaise réponse")</f>
        <v>Bonne réponse</v>
      </c>
      <c r="T78" s="51">
        <f>COUNTA(M37:M79)</f>
        <v>6</v>
      </c>
      <c r="U78" s="52">
        <f>SUM(R37:R79)/NBQ_2</f>
        <v>1</v>
      </c>
      <c r="V78" s="56">
        <f>IF(R57=1,1,0)</f>
        <v>1</v>
      </c>
    </row>
    <row r="79" spans="2:22">
      <c r="B79" s="155" t="s">
        <v>133</v>
      </c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7"/>
      <c r="Q79" s="47"/>
      <c r="R79" s="49"/>
      <c r="S79" s="50"/>
      <c r="T79" s="51"/>
      <c r="U79" s="52"/>
      <c r="V79" s="56"/>
    </row>
    <row r="80" spans="2:22" ht="15.75" thickBot="1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60"/>
      <c r="Q80" s="47"/>
      <c r="R80" s="49"/>
      <c r="S80" s="50"/>
      <c r="T80" s="51"/>
      <c r="U80" s="52"/>
      <c r="V80" s="56"/>
    </row>
    <row r="81" spans="2:22" ht="15.75" thickBot="1">
      <c r="B81" s="39" t="s">
        <v>32</v>
      </c>
      <c r="C81" s="33"/>
      <c r="D81" s="147" t="s">
        <v>134</v>
      </c>
      <c r="E81" s="147"/>
      <c r="F81" s="147"/>
      <c r="G81" s="147"/>
      <c r="H81" s="147"/>
      <c r="I81" s="147"/>
      <c r="J81" s="147"/>
      <c r="K81" s="147"/>
      <c r="L81" s="147"/>
      <c r="M81" s="147"/>
      <c r="N81" s="148"/>
      <c r="Q81" s="47"/>
      <c r="R81" s="49"/>
      <c r="S81" s="50"/>
      <c r="T81" s="51"/>
      <c r="U81" s="52"/>
      <c r="V81" s="56"/>
    </row>
    <row r="82" spans="2:22">
      <c r="B82" s="34"/>
      <c r="C82" s="35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50"/>
      <c r="Q82" s="47"/>
      <c r="R82" s="49"/>
      <c r="S82" s="50"/>
      <c r="T82" s="51"/>
      <c r="U82" s="52"/>
      <c r="V82" s="56"/>
    </row>
    <row r="83" spans="2:22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6"/>
      <c r="Q83" s="47"/>
      <c r="R83" s="49"/>
      <c r="S83" s="50"/>
      <c r="T83" s="51"/>
      <c r="U83" s="52"/>
      <c r="V83" s="56"/>
    </row>
    <row r="84" spans="2:22">
      <c r="B84" s="34"/>
      <c r="C84" s="45"/>
      <c r="D84" s="142" t="s">
        <v>135</v>
      </c>
      <c r="E84" s="143"/>
      <c r="F84" s="143"/>
      <c r="G84" s="143"/>
      <c r="H84" s="143"/>
      <c r="I84" s="143"/>
      <c r="J84" s="143"/>
      <c r="K84" s="143"/>
      <c r="L84" s="143"/>
      <c r="M84" s="143"/>
      <c r="N84" s="144"/>
      <c r="Q84" s="47"/>
      <c r="R84" s="49"/>
      <c r="S84" s="50"/>
      <c r="T84" s="51"/>
      <c r="U84" s="52"/>
      <c r="V84" s="56"/>
    </row>
    <row r="85" spans="2:22">
      <c r="B85" s="34"/>
      <c r="C85" s="45" t="s">
        <v>12</v>
      </c>
      <c r="D85" s="142" t="s">
        <v>136</v>
      </c>
      <c r="E85" s="143"/>
      <c r="F85" s="143"/>
      <c r="G85" s="143"/>
      <c r="H85" s="143"/>
      <c r="I85" s="143"/>
      <c r="J85" s="143"/>
      <c r="K85" s="143"/>
      <c r="L85" s="143"/>
      <c r="M85" s="143"/>
      <c r="N85" s="144"/>
      <c r="Q85" s="47" t="s">
        <v>12</v>
      </c>
      <c r="R85" s="49"/>
      <c r="S85" s="50"/>
      <c r="T85" s="51"/>
      <c r="U85" s="52"/>
      <c r="V85" s="56"/>
    </row>
    <row r="86" spans="2:22" ht="15.75" thickBo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145" t="str">
        <f>IF(ABR="risque",S86,"")</f>
        <v>Bonne réponse</v>
      </c>
      <c r="N86" s="146"/>
      <c r="Q86" s="47"/>
      <c r="R86" s="49">
        <f>IF(AND(C84=Q84,C85=Q85),1,0)</f>
        <v>1</v>
      </c>
      <c r="S86" s="50" t="str">
        <f>IF(R86=1,"Bonne réponse","Mauvaise réponse")</f>
        <v>Bonne réponse</v>
      </c>
      <c r="T86" s="51"/>
      <c r="U86" s="52"/>
      <c r="V86" s="56"/>
    </row>
    <row r="87" spans="2:22" ht="15.75" thickBot="1">
      <c r="B87" s="39" t="s">
        <v>138</v>
      </c>
      <c r="C87" s="33"/>
      <c r="D87" s="147" t="s">
        <v>139</v>
      </c>
      <c r="E87" s="147"/>
      <c r="F87" s="147"/>
      <c r="G87" s="147"/>
      <c r="H87" s="147"/>
      <c r="I87" s="147"/>
      <c r="J87" s="147"/>
      <c r="K87" s="147"/>
      <c r="L87" s="147"/>
      <c r="M87" s="147"/>
      <c r="N87" s="148"/>
      <c r="Q87" s="47"/>
      <c r="R87" s="49"/>
      <c r="S87" s="50"/>
      <c r="T87" s="51"/>
      <c r="U87" s="52"/>
      <c r="V87" s="56"/>
    </row>
    <row r="88" spans="2:22">
      <c r="B88" s="34"/>
      <c r="C88" s="35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50"/>
      <c r="Q88" s="47"/>
      <c r="R88" s="49"/>
      <c r="S88" s="50"/>
      <c r="T88" s="51"/>
      <c r="U88" s="52"/>
      <c r="V88" s="56"/>
    </row>
    <row r="89" spans="2:22"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6"/>
      <c r="Q89" s="47"/>
      <c r="R89" s="49"/>
      <c r="S89" s="50"/>
      <c r="T89" s="51"/>
      <c r="U89" s="52"/>
      <c r="V89" s="56"/>
    </row>
    <row r="90" spans="2:22">
      <c r="B90" s="34"/>
      <c r="C90" s="45"/>
      <c r="D90" s="142" t="s">
        <v>140</v>
      </c>
      <c r="E90" s="143"/>
      <c r="F90" s="143"/>
      <c r="G90" s="143"/>
      <c r="H90" s="143"/>
      <c r="I90" s="143"/>
      <c r="J90" s="143"/>
      <c r="K90" s="143"/>
      <c r="L90" s="143"/>
      <c r="M90" s="143"/>
      <c r="N90" s="144"/>
      <c r="Q90" s="47"/>
      <c r="R90" s="49"/>
      <c r="S90" s="50"/>
      <c r="T90" s="51"/>
      <c r="U90" s="52"/>
      <c r="V90" s="56"/>
    </row>
    <row r="91" spans="2:22">
      <c r="B91" s="34"/>
      <c r="C91" s="45" t="s">
        <v>12</v>
      </c>
      <c r="D91" s="142" t="s">
        <v>141</v>
      </c>
      <c r="E91" s="143"/>
      <c r="F91" s="143"/>
      <c r="G91" s="143"/>
      <c r="H91" s="143"/>
      <c r="I91" s="143"/>
      <c r="J91" s="143"/>
      <c r="K91" s="143"/>
      <c r="L91" s="143"/>
      <c r="M91" s="143"/>
      <c r="N91" s="144"/>
      <c r="Q91" s="47" t="s">
        <v>12</v>
      </c>
      <c r="R91" s="49"/>
      <c r="S91" s="50"/>
      <c r="T91" s="51"/>
      <c r="U91" s="52"/>
      <c r="V91" s="56"/>
    </row>
    <row r="92" spans="2:22" ht="15.75" thickBot="1"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145" t="str">
        <f>IF(ABR="risque",S92,"")</f>
        <v>Bonne réponse</v>
      </c>
      <c r="N92" s="146"/>
      <c r="Q92" s="47"/>
      <c r="R92" s="49">
        <f>IF(AND(C90=Q90,C91=Q91),1,0)</f>
        <v>1</v>
      </c>
      <c r="S92" s="50" t="str">
        <f>IF(R92=1,"Bonne réponse","Mauvaise réponse")</f>
        <v>Bonne réponse</v>
      </c>
      <c r="T92" s="51"/>
      <c r="U92" s="52"/>
      <c r="V92" s="56"/>
    </row>
    <row r="93" spans="2:22" ht="15.75" thickBot="1">
      <c r="B93" s="39" t="s">
        <v>33</v>
      </c>
      <c r="C93" s="33"/>
      <c r="D93" s="147" t="s">
        <v>142</v>
      </c>
      <c r="E93" s="147"/>
      <c r="F93" s="147"/>
      <c r="G93" s="147"/>
      <c r="H93" s="147"/>
      <c r="I93" s="147"/>
      <c r="J93" s="147"/>
      <c r="K93" s="147"/>
      <c r="L93" s="147"/>
      <c r="M93" s="147"/>
      <c r="N93" s="148"/>
      <c r="Q93" s="47"/>
      <c r="R93" s="49"/>
      <c r="S93" s="50"/>
      <c r="T93" s="51"/>
      <c r="U93" s="52"/>
      <c r="V93" s="56"/>
    </row>
    <row r="94" spans="2:22">
      <c r="B94" s="34"/>
      <c r="C94" s="35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50"/>
      <c r="Q94" s="47"/>
      <c r="R94" s="49"/>
      <c r="S94" s="50"/>
      <c r="T94" s="51"/>
      <c r="U94" s="52"/>
      <c r="V94" s="56"/>
    </row>
    <row r="95" spans="2:22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6"/>
      <c r="Q95" s="47"/>
      <c r="R95" s="49"/>
      <c r="S95" s="50"/>
      <c r="T95" s="51"/>
      <c r="U95" s="52"/>
      <c r="V95" s="56"/>
    </row>
    <row r="96" spans="2:22">
      <c r="B96" s="34"/>
      <c r="C96" s="40"/>
      <c r="D96" s="142" t="s">
        <v>14</v>
      </c>
      <c r="E96" s="143"/>
      <c r="F96" s="143"/>
      <c r="G96" s="143"/>
      <c r="H96" s="143"/>
      <c r="I96" s="143"/>
      <c r="J96" s="143"/>
      <c r="K96" s="143"/>
      <c r="L96" s="143"/>
      <c r="M96" s="143"/>
      <c r="N96" s="144"/>
      <c r="Q96" s="47"/>
      <c r="R96" s="49"/>
      <c r="S96" s="50"/>
      <c r="T96" s="51"/>
      <c r="U96" s="52"/>
      <c r="V96" s="56"/>
    </row>
    <row r="97" spans="2:22">
      <c r="B97" s="34"/>
      <c r="C97" s="45" t="s">
        <v>12</v>
      </c>
      <c r="D97" s="142" t="s">
        <v>15</v>
      </c>
      <c r="E97" s="143"/>
      <c r="F97" s="143"/>
      <c r="G97" s="143"/>
      <c r="H97" s="143"/>
      <c r="I97" s="143"/>
      <c r="J97" s="143"/>
      <c r="K97" s="143"/>
      <c r="L97" s="143"/>
      <c r="M97" s="143"/>
      <c r="N97" s="144"/>
      <c r="Q97" s="47" t="s">
        <v>12</v>
      </c>
      <c r="R97" s="49"/>
      <c r="S97" s="50"/>
      <c r="T97" s="51"/>
      <c r="U97" s="52"/>
      <c r="V97" s="56"/>
    </row>
    <row r="98" spans="2:22" ht="15.75" thickBo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145" t="str">
        <f>IF(ABR="risque",S98,"")</f>
        <v>Bonne réponse</v>
      </c>
      <c r="N98" s="146"/>
      <c r="Q98" s="47"/>
      <c r="R98" s="49">
        <f>IF(AND(C96=Q96,C97=Q97),1,0)</f>
        <v>1</v>
      </c>
      <c r="S98" s="50" t="str">
        <f>IF(R98=1,"Bonne réponse","Mauvaise réponse")</f>
        <v>Bonne réponse</v>
      </c>
      <c r="T98" s="51"/>
      <c r="U98" s="52"/>
      <c r="V98" s="56"/>
    </row>
    <row r="99" spans="2:22" ht="15.75" thickBot="1">
      <c r="B99" s="41" t="s">
        <v>137</v>
      </c>
      <c r="C99" s="33"/>
      <c r="D99" s="147" t="s">
        <v>162</v>
      </c>
      <c r="E99" s="147"/>
      <c r="F99" s="147"/>
      <c r="G99" s="147"/>
      <c r="H99" s="147"/>
      <c r="I99" s="147"/>
      <c r="J99" s="147"/>
      <c r="K99" s="147"/>
      <c r="L99" s="147"/>
      <c r="M99" s="147"/>
      <c r="N99" s="148"/>
      <c r="Q99" s="47"/>
      <c r="R99" s="49"/>
      <c r="S99" s="50"/>
      <c r="T99" s="51"/>
      <c r="U99" s="52"/>
      <c r="V99" s="56"/>
    </row>
    <row r="100" spans="2:22">
      <c r="B100" s="34"/>
      <c r="C100" s="35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50"/>
      <c r="Q100" s="47"/>
      <c r="R100" s="49"/>
      <c r="S100" s="50"/>
      <c r="T100" s="51"/>
      <c r="U100" s="52"/>
      <c r="V100" s="56"/>
    </row>
    <row r="101" spans="2:22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6"/>
      <c r="Q101" s="47"/>
      <c r="R101" s="49"/>
      <c r="S101" s="50"/>
      <c r="T101" s="51"/>
      <c r="U101" s="52"/>
      <c r="V101" s="56"/>
    </row>
    <row r="102" spans="2:22">
      <c r="B102" s="34"/>
      <c r="C102" s="45"/>
      <c r="D102" s="142" t="s">
        <v>14</v>
      </c>
      <c r="E102" s="143"/>
      <c r="F102" s="143"/>
      <c r="G102" s="143"/>
      <c r="H102" s="143"/>
      <c r="I102" s="143"/>
      <c r="J102" s="143"/>
      <c r="K102" s="143"/>
      <c r="L102" s="143"/>
      <c r="M102" s="143"/>
      <c r="N102" s="144"/>
      <c r="Q102" s="47"/>
      <c r="R102" s="49"/>
      <c r="S102" s="50"/>
      <c r="T102" s="51"/>
      <c r="U102" s="52"/>
      <c r="V102" s="56"/>
    </row>
    <row r="103" spans="2:22">
      <c r="B103" s="34"/>
      <c r="C103" s="45" t="s">
        <v>12</v>
      </c>
      <c r="D103" s="142" t="s">
        <v>15</v>
      </c>
      <c r="E103" s="143"/>
      <c r="F103" s="143"/>
      <c r="G103" s="143"/>
      <c r="H103" s="143"/>
      <c r="I103" s="143"/>
      <c r="J103" s="143"/>
      <c r="K103" s="143"/>
      <c r="L103" s="143"/>
      <c r="M103" s="143"/>
      <c r="N103" s="144"/>
      <c r="Q103" s="47" t="s">
        <v>12</v>
      </c>
      <c r="R103" s="49"/>
      <c r="S103" s="50"/>
      <c r="T103" s="51"/>
      <c r="U103" s="52"/>
      <c r="V103" s="56"/>
    </row>
    <row r="104" spans="2:22" ht="15.75" thickBo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145" t="str">
        <f>IF(ABR="risque",S104,"")</f>
        <v>Bonne réponse</v>
      </c>
      <c r="N104" s="146"/>
      <c r="Q104" s="47"/>
      <c r="R104" s="49">
        <f>IF(AND(C102=Q102,C103=Q103),1,0)</f>
        <v>1</v>
      </c>
      <c r="S104" s="50" t="str">
        <f>IF(R104=1,"Bonne réponse","Mauvaise réponse")</f>
        <v>Bonne réponse</v>
      </c>
      <c r="T104" s="51"/>
      <c r="U104" s="52"/>
      <c r="V104" s="56"/>
    </row>
    <row r="105" spans="2:22" ht="15.75" thickBot="1">
      <c r="B105" s="39" t="s">
        <v>34</v>
      </c>
      <c r="C105" s="33"/>
      <c r="D105" s="147" t="s">
        <v>143</v>
      </c>
      <c r="E105" s="147"/>
      <c r="F105" s="147"/>
      <c r="G105" s="147"/>
      <c r="H105" s="147"/>
      <c r="I105" s="147"/>
      <c r="J105" s="147"/>
      <c r="K105" s="147"/>
      <c r="L105" s="147"/>
      <c r="M105" s="147"/>
      <c r="N105" s="148"/>
      <c r="Q105" s="47"/>
      <c r="R105" s="49"/>
      <c r="S105" s="50"/>
      <c r="T105" s="51"/>
      <c r="U105" s="52"/>
      <c r="V105" s="56"/>
    </row>
    <row r="106" spans="2:22">
      <c r="B106" s="34"/>
      <c r="C106" s="35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50"/>
      <c r="Q106" s="47"/>
      <c r="R106" s="49"/>
      <c r="S106" s="50"/>
      <c r="T106" s="51"/>
      <c r="U106" s="52"/>
      <c r="V106" s="56"/>
    </row>
    <row r="107" spans="2:22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6"/>
      <c r="Q107" s="47"/>
      <c r="R107" s="49"/>
      <c r="S107" s="50"/>
      <c r="T107" s="51"/>
      <c r="U107" s="52"/>
      <c r="V107" s="56"/>
    </row>
    <row r="108" spans="2:22">
      <c r="B108" s="34"/>
      <c r="C108" s="45"/>
      <c r="D108" s="142" t="s">
        <v>14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4"/>
      <c r="Q108" s="47"/>
      <c r="R108" s="49"/>
      <c r="S108" s="50"/>
      <c r="T108" s="51"/>
      <c r="U108" s="52"/>
      <c r="V108" s="56"/>
    </row>
    <row r="109" spans="2:22">
      <c r="B109" s="34"/>
      <c r="C109" s="45" t="s">
        <v>12</v>
      </c>
      <c r="D109" s="142" t="s">
        <v>15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4"/>
      <c r="Q109" s="47" t="s">
        <v>12</v>
      </c>
      <c r="R109" s="49"/>
      <c r="S109" s="50"/>
      <c r="T109" s="51"/>
      <c r="U109" s="52"/>
      <c r="V109" s="56"/>
    </row>
    <row r="110" spans="2:22" ht="15.75" thickBo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145" t="str">
        <f>IF(ABR="risque",S110,"")</f>
        <v>Bonne réponse</v>
      </c>
      <c r="N110" s="146"/>
      <c r="Q110" s="47"/>
      <c r="R110" s="49">
        <f>IF(AND(C108=Q108,C109=Q109),1,0)</f>
        <v>1</v>
      </c>
      <c r="S110" s="50" t="str">
        <f>IF(R110=1,"Bonne réponse","Mauvaise réponse")</f>
        <v>Bonne réponse</v>
      </c>
      <c r="T110" s="51">
        <f>COUNTA(M80:M167)</f>
        <v>5</v>
      </c>
      <c r="U110" s="52">
        <f>SUM(R80:R110)/NBQ_3</f>
        <v>1</v>
      </c>
      <c r="V110" s="56">
        <f>IF(R104=1,1,0)</f>
        <v>1</v>
      </c>
    </row>
    <row r="112" spans="2:22" ht="15.75" thickBot="1"/>
    <row r="113" spans="16:22" ht="15.75" thickBot="1">
      <c r="P113" s="67" t="s">
        <v>43</v>
      </c>
      <c r="Q113" s="62"/>
      <c r="R113" s="63">
        <f>SUM(R7:R110)</f>
        <v>15</v>
      </c>
      <c r="S113" s="59"/>
      <c r="T113" s="64">
        <f>SUM(T7:T110)</f>
        <v>15</v>
      </c>
      <c r="U113" s="65">
        <f>NBBR/NBQT</f>
        <v>1</v>
      </c>
      <c r="V113" s="66">
        <f>PRODUCT(V7:V110)</f>
        <v>1</v>
      </c>
    </row>
    <row r="130" spans="25:28" ht="15.75" thickBot="1"/>
    <row r="131" spans="25:28" ht="15.75" thickBot="1">
      <c r="Y131" s="139" t="s">
        <v>46</v>
      </c>
      <c r="Z131" s="140"/>
      <c r="AA131" s="140"/>
      <c r="AB131" s="141"/>
    </row>
    <row r="132" spans="25:28" ht="15.75" thickBot="1">
      <c r="Y132" s="67" t="s">
        <v>48</v>
      </c>
      <c r="Z132" s="67" t="s">
        <v>47</v>
      </c>
      <c r="AA132" s="67" t="s">
        <v>44</v>
      </c>
      <c r="AB132" s="67" t="s">
        <v>45</v>
      </c>
    </row>
    <row r="133" spans="25:28" ht="15.75" thickBot="1">
      <c r="Y133" s="68" t="s">
        <v>49</v>
      </c>
      <c r="Z133" s="69" t="s">
        <v>159</v>
      </c>
      <c r="AA133" s="68" t="s">
        <v>50</v>
      </c>
      <c r="AB133" s="69" t="s">
        <v>98</v>
      </c>
    </row>
    <row r="134" spans="25:28" ht="15.75" thickBot="1">
      <c r="Y134" s="68" t="s">
        <v>49</v>
      </c>
      <c r="Z134" s="69" t="s">
        <v>160</v>
      </c>
      <c r="AA134" s="68" t="s">
        <v>51</v>
      </c>
      <c r="AB134" s="69" t="s">
        <v>99</v>
      </c>
    </row>
    <row r="135" spans="25:28" ht="15.75" thickBot="1">
      <c r="Y135" s="68" t="s">
        <v>49</v>
      </c>
      <c r="Z135" s="69" t="s">
        <v>83</v>
      </c>
      <c r="AA135" s="69" t="s">
        <v>87</v>
      </c>
      <c r="AB135" s="69" t="s">
        <v>91</v>
      </c>
    </row>
    <row r="136" spans="25:28" ht="15.75" thickBot="1">
      <c r="Y136" s="68" t="s">
        <v>49</v>
      </c>
      <c r="Z136" s="69" t="s">
        <v>84</v>
      </c>
      <c r="AA136" s="69" t="s">
        <v>88</v>
      </c>
      <c r="AB136" s="69" t="s">
        <v>92</v>
      </c>
    </row>
    <row r="137" spans="25:28" ht="15.75" thickBot="1">
      <c r="Y137" s="68" t="s">
        <v>49</v>
      </c>
      <c r="Z137" s="69" t="s">
        <v>85</v>
      </c>
      <c r="AA137" s="69" t="s">
        <v>89</v>
      </c>
      <c r="AB137" s="69" t="s">
        <v>93</v>
      </c>
    </row>
    <row r="138" spans="25:28" ht="15.75" thickBot="1">
      <c r="Y138" s="68" t="s">
        <v>49</v>
      </c>
      <c r="Z138" s="69" t="s">
        <v>86</v>
      </c>
      <c r="AA138" s="69" t="s">
        <v>90</v>
      </c>
      <c r="AB138" s="69" t="s">
        <v>94</v>
      </c>
    </row>
    <row r="139" spans="25:28" ht="15.75" thickBot="1">
      <c r="Y139" s="69" t="s">
        <v>104</v>
      </c>
      <c r="Z139" s="69" t="s">
        <v>146</v>
      </c>
      <c r="AA139" s="68" t="s">
        <v>52</v>
      </c>
      <c r="AB139" s="68" t="s">
        <v>53</v>
      </c>
    </row>
    <row r="140" spans="25:28" ht="15.75" thickBot="1">
      <c r="Y140" s="69" t="s">
        <v>104</v>
      </c>
      <c r="Z140" s="69" t="s">
        <v>147</v>
      </c>
      <c r="AA140" s="68" t="s">
        <v>54</v>
      </c>
      <c r="AB140" s="68" t="s">
        <v>59</v>
      </c>
    </row>
    <row r="141" spans="25:28" ht="15.75" thickBot="1">
      <c r="Y141" s="69" t="s">
        <v>104</v>
      </c>
      <c r="Z141" s="69" t="s">
        <v>148</v>
      </c>
      <c r="AA141" s="68" t="s">
        <v>55</v>
      </c>
      <c r="AB141" s="68" t="s">
        <v>60</v>
      </c>
    </row>
    <row r="142" spans="25:28" ht="15.75" thickBot="1">
      <c r="Y142" s="69" t="s">
        <v>104</v>
      </c>
      <c r="Z142" s="69" t="s">
        <v>149</v>
      </c>
      <c r="AA142" s="68" t="s">
        <v>56</v>
      </c>
      <c r="AB142" s="69" t="s">
        <v>100</v>
      </c>
    </row>
    <row r="143" spans="25:28" ht="15.75" thickBot="1">
      <c r="Y143" s="69" t="s">
        <v>104</v>
      </c>
      <c r="Z143" s="69" t="s">
        <v>150</v>
      </c>
      <c r="AA143" s="68" t="s">
        <v>57</v>
      </c>
      <c r="AB143" s="69" t="s">
        <v>101</v>
      </c>
    </row>
    <row r="144" spans="25:28" ht="15.75" thickBot="1">
      <c r="Y144" s="69" t="s">
        <v>104</v>
      </c>
      <c r="Z144" s="69" t="s">
        <v>151</v>
      </c>
      <c r="AA144" s="68" t="s">
        <v>58</v>
      </c>
      <c r="AB144" s="69" t="s">
        <v>71</v>
      </c>
    </row>
    <row r="145" spans="25:28" ht="15.75" thickBot="1">
      <c r="Y145" s="69" t="s">
        <v>104</v>
      </c>
      <c r="Z145" s="69" t="s">
        <v>152</v>
      </c>
      <c r="AA145" s="68" t="s">
        <v>61</v>
      </c>
      <c r="AB145" s="69" t="s">
        <v>72</v>
      </c>
    </row>
    <row r="146" spans="25:28" ht="15.75" thickBot="1">
      <c r="Y146" s="69" t="s">
        <v>104</v>
      </c>
      <c r="Z146" s="69" t="s">
        <v>153</v>
      </c>
      <c r="AA146" s="68" t="s">
        <v>62</v>
      </c>
      <c r="AB146" s="69" t="s">
        <v>73</v>
      </c>
    </row>
    <row r="147" spans="25:28" ht="15.75" thickBot="1">
      <c r="Y147" s="69" t="s">
        <v>104</v>
      </c>
      <c r="Z147" s="69" t="s">
        <v>154</v>
      </c>
      <c r="AA147" s="68" t="s">
        <v>63</v>
      </c>
      <c r="AB147" s="69" t="s">
        <v>102</v>
      </c>
    </row>
    <row r="148" spans="25:28" ht="15.75" thickBot="1">
      <c r="Y148" s="69" t="s">
        <v>104</v>
      </c>
      <c r="Z148" s="69" t="s">
        <v>155</v>
      </c>
      <c r="AA148" s="68" t="s">
        <v>64</v>
      </c>
      <c r="AB148" s="68" t="s">
        <v>65</v>
      </c>
    </row>
    <row r="149" spans="25:28" ht="15.75" thickBot="1">
      <c r="Y149" s="69" t="s">
        <v>104</v>
      </c>
      <c r="Z149" s="69" t="s">
        <v>156</v>
      </c>
      <c r="AA149" s="68" t="s">
        <v>66</v>
      </c>
      <c r="AB149" s="68" t="s">
        <v>68</v>
      </c>
    </row>
    <row r="150" spans="25:28" ht="15.75" thickBot="1">
      <c r="Y150" s="69" t="s">
        <v>104</v>
      </c>
      <c r="Z150" s="69" t="s">
        <v>157</v>
      </c>
      <c r="AA150" s="68" t="s">
        <v>67</v>
      </c>
      <c r="AB150" s="68" t="s">
        <v>69</v>
      </c>
    </row>
    <row r="151" spans="25:28" ht="15.75" thickBot="1">
      <c r="Y151" s="69" t="s">
        <v>104</v>
      </c>
      <c r="Z151" s="69" t="s">
        <v>158</v>
      </c>
      <c r="AA151" s="68" t="s">
        <v>70</v>
      </c>
      <c r="AB151" s="69" t="s">
        <v>103</v>
      </c>
    </row>
  </sheetData>
  <sheetProtection password="CA2D" sheet="1" objects="1" scenarios="1" selectLockedCells="1"/>
  <mergeCells count="76">
    <mergeCell ref="V1:V2"/>
    <mergeCell ref="Q1:Q4"/>
    <mergeCell ref="R1:R4"/>
    <mergeCell ref="S1:S4"/>
    <mergeCell ref="T1:T4"/>
    <mergeCell ref="U1:U4"/>
    <mergeCell ref="D102:N102"/>
    <mergeCell ref="M86:N86"/>
    <mergeCell ref="M13:N13"/>
    <mergeCell ref="M21:N21"/>
    <mergeCell ref="M28:N28"/>
    <mergeCell ref="M35:N35"/>
    <mergeCell ref="M43:N43"/>
    <mergeCell ref="D38:N39"/>
    <mergeCell ref="D41:N41"/>
    <mergeCell ref="D42:N42"/>
    <mergeCell ref="D14:N15"/>
    <mergeCell ref="D17:N17"/>
    <mergeCell ref="D87:N88"/>
    <mergeCell ref="D90:N90"/>
    <mergeCell ref="D91:N91"/>
    <mergeCell ref="M104:N104"/>
    <mergeCell ref="M110:N110"/>
    <mergeCell ref="D108:N108"/>
    <mergeCell ref="D109:N109"/>
    <mergeCell ref="D103:N103"/>
    <mergeCell ref="D105:N106"/>
    <mergeCell ref="D97:N97"/>
    <mergeCell ref="M98:N98"/>
    <mergeCell ref="M92:N92"/>
    <mergeCell ref="M78:N78"/>
    <mergeCell ref="D68:N68"/>
    <mergeCell ref="D69:N69"/>
    <mergeCell ref="D70:N70"/>
    <mergeCell ref="B79:N80"/>
    <mergeCell ref="D81:N82"/>
    <mergeCell ref="D84:N84"/>
    <mergeCell ref="D85:N85"/>
    <mergeCell ref="D77:N77"/>
    <mergeCell ref="D48:N48"/>
    <mergeCell ref="D49:N49"/>
    <mergeCell ref="D51:N52"/>
    <mergeCell ref="D54:N54"/>
    <mergeCell ref="D55:N55"/>
    <mergeCell ref="D20:N20"/>
    <mergeCell ref="D22:N23"/>
    <mergeCell ref="D25:N25"/>
    <mergeCell ref="B2:N4"/>
    <mergeCell ref="B6:N7"/>
    <mergeCell ref="D8:N9"/>
    <mergeCell ref="D11:N11"/>
    <mergeCell ref="D12:N12"/>
    <mergeCell ref="D44:N45"/>
    <mergeCell ref="D47:N47"/>
    <mergeCell ref="D27:N27"/>
    <mergeCell ref="D29:N30"/>
    <mergeCell ref="D32:N32"/>
    <mergeCell ref="D33:N33"/>
    <mergeCell ref="D34:N34"/>
    <mergeCell ref="B36:N37"/>
    <mergeCell ref="Y131:AB131"/>
    <mergeCell ref="D61:N61"/>
    <mergeCell ref="D56:N56"/>
    <mergeCell ref="M50:N50"/>
    <mergeCell ref="M57:N57"/>
    <mergeCell ref="M64:N64"/>
    <mergeCell ref="D63:N63"/>
    <mergeCell ref="D58:N59"/>
    <mergeCell ref="D65:N66"/>
    <mergeCell ref="D72:N73"/>
    <mergeCell ref="D75:N75"/>
    <mergeCell ref="D76:N76"/>
    <mergeCell ref="M71:N71"/>
    <mergeCell ref="D99:N100"/>
    <mergeCell ref="D93:N94"/>
    <mergeCell ref="D96:N96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8"/>
  <sheetViews>
    <sheetView showGridLines="0" showRowColHeaders="0" workbookViewId="0">
      <selection activeCell="P23" sqref="P23"/>
    </sheetView>
  </sheetViews>
  <sheetFormatPr baseColWidth="10" defaultRowHeight="15"/>
  <cols>
    <col min="1" max="1" width="14.42578125" style="42" customWidth="1"/>
    <col min="2" max="3" width="11.42578125" style="42"/>
    <col min="4" max="4" width="9.140625" style="42" customWidth="1"/>
    <col min="5" max="5" width="11.42578125" style="42"/>
    <col min="6" max="6" width="17.28515625" style="42" customWidth="1"/>
    <col min="7" max="7" width="11.42578125" style="42"/>
    <col min="8" max="8" width="11.28515625" style="42" customWidth="1"/>
    <col min="9" max="9" width="16.28515625" style="42" customWidth="1"/>
    <col min="10" max="10" width="11.42578125" style="42"/>
    <col min="11" max="11" width="8.85546875" style="42" customWidth="1"/>
    <col min="12" max="12" width="15.42578125" style="42" customWidth="1"/>
    <col min="13" max="13" width="1.42578125" style="42" customWidth="1"/>
    <col min="14" max="14" width="21.28515625" style="42" customWidth="1"/>
    <col min="15" max="15" width="6.28515625" style="42" customWidth="1"/>
    <col min="16" max="59" width="11.42578125" style="42"/>
    <col min="60" max="60" width="45.85546875" style="42" customWidth="1"/>
    <col min="61" max="16384" width="11.42578125" style="42"/>
  </cols>
  <sheetData>
    <row r="1" spans="2:15" ht="4.5" customHeight="1" thickBot="1"/>
    <row r="2" spans="2:15" ht="15.75" thickBot="1">
      <c r="B2" s="73" t="s">
        <v>1</v>
      </c>
      <c r="C2" s="176" t="str">
        <f>NOM</f>
        <v>DUFOUR</v>
      </c>
      <c r="D2" s="181"/>
      <c r="E2" s="177"/>
      <c r="F2" s="73" t="s">
        <v>2</v>
      </c>
      <c r="G2" s="176" t="str">
        <f>PRENOM</f>
        <v>MAXIME</v>
      </c>
      <c r="H2" s="181"/>
      <c r="I2" s="181"/>
      <c r="J2" s="176" t="s">
        <v>74</v>
      </c>
      <c r="K2" s="177"/>
      <c r="L2" s="75">
        <f>DATE_NAISSANCE</f>
        <v>34497</v>
      </c>
      <c r="M2" s="74"/>
    </row>
    <row r="8" spans="2:15" ht="15.75" thickBot="1"/>
    <row r="9" spans="2:15" ht="15.75" thickBot="1">
      <c r="N9" s="60" t="s">
        <v>5</v>
      </c>
      <c r="O9" s="61">
        <f>IF(ARB0="risque",NBBR,"")</f>
        <v>15</v>
      </c>
    </row>
    <row r="11" spans="2:15" ht="15.75" thickBot="1"/>
    <row r="12" spans="2:15" ht="15.75" thickBot="1">
      <c r="N12" s="60" t="s">
        <v>6</v>
      </c>
      <c r="O12" s="61">
        <f>IF(ARB0="risque",NBQT-NBBR,"")</f>
        <v>0</v>
      </c>
    </row>
    <row r="23" spans="2:12" ht="54" customHeight="1"/>
    <row r="30" spans="2:12" ht="15.75" thickBot="1"/>
    <row r="31" spans="2:12" ht="15.75" thickBot="1">
      <c r="B31" s="176" t="s">
        <v>78</v>
      </c>
      <c r="C31" s="181"/>
      <c r="D31" s="181"/>
      <c r="E31" s="181"/>
      <c r="F31" s="177"/>
      <c r="G31" s="176" t="s">
        <v>105</v>
      </c>
      <c r="H31" s="181"/>
      <c r="I31" s="181"/>
      <c r="J31" s="181"/>
      <c r="K31" s="181"/>
      <c r="L31" s="177"/>
    </row>
    <row r="32" spans="2:12" ht="15.75" thickBot="1">
      <c r="B32" s="176" t="str">
        <f>IF(RBRT*QCMF&gt;=0.7,"DATE DE VALIDATION :","DATE DE PASSAGE :")</f>
        <v>DATE DE VALIDATION :</v>
      </c>
      <c r="C32" s="177"/>
      <c r="D32" s="178">
        <f>DATE_DE_PASSAGE</f>
        <v>41730</v>
      </c>
      <c r="E32" s="179"/>
      <c r="F32" s="180"/>
      <c r="G32" s="176" t="s">
        <v>77</v>
      </c>
      <c r="H32" s="177"/>
      <c r="I32" s="176" t="s">
        <v>79</v>
      </c>
      <c r="J32" s="181"/>
      <c r="K32" s="181"/>
      <c r="L32" s="177"/>
    </row>
    <row r="374" spans="60:62" ht="15.75" thickBot="1"/>
    <row r="375" spans="60:62" ht="15.75" thickBot="1">
      <c r="BH375" s="58" t="s">
        <v>144</v>
      </c>
      <c r="BI375" s="70">
        <f>IF(ARB0="risque",RBRT,0)</f>
        <v>1</v>
      </c>
      <c r="BJ375" s="71">
        <f>BI375*QCMF</f>
        <v>1</v>
      </c>
    </row>
    <row r="376" spans="60:62" ht="15.75" thickBot="1">
      <c r="BH376" s="58" t="s">
        <v>41</v>
      </c>
      <c r="BI376" s="70">
        <f>IF(ARB0="risque",RBR_1,0)</f>
        <v>1</v>
      </c>
      <c r="BJ376" s="70">
        <f>BI376*QCMF_1</f>
        <v>1</v>
      </c>
    </row>
    <row r="377" spans="60:62" ht="15.75" thickBot="1">
      <c r="BH377" s="58" t="s">
        <v>42</v>
      </c>
      <c r="BI377" s="70">
        <f>IF(ARB0="risque",RBR_2,0)</f>
        <v>1</v>
      </c>
      <c r="BJ377" s="70">
        <f>BI377*QCMF_2</f>
        <v>1</v>
      </c>
    </row>
    <row r="378" spans="60:62" ht="15.75" thickBot="1">
      <c r="BH378" s="58" t="s">
        <v>145</v>
      </c>
      <c r="BI378" s="70">
        <f>IF(ARB0="risque",RBR_3,0)</f>
        <v>1</v>
      </c>
      <c r="BJ378" s="72">
        <f>BI378*QCMF_3</f>
        <v>1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22</vt:i4>
      </vt:variant>
    </vt:vector>
  </HeadingPairs>
  <TitlesOfParts>
    <vt:vector size="25" baseType="lpstr">
      <vt:lpstr>Renseignements</vt:lpstr>
      <vt:lpstr>TEST BP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NBQT</vt:lpstr>
      <vt:lpstr>NOM</vt:lpstr>
      <vt:lpstr>PRENOM</vt:lpstr>
      <vt:lpstr>QCMF</vt:lpstr>
      <vt:lpstr>QCMF_1</vt:lpstr>
      <vt:lpstr>QCMF_2</vt:lpstr>
      <vt:lpstr>QCMF_3</vt:lpstr>
      <vt:lpstr>RBR_1</vt:lpstr>
      <vt:lpstr>RBR_2</vt:lpstr>
      <vt:lpstr>RBR_3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2014-04-12T08:51:18Z</cp:lastPrinted>
  <dcterms:created xsi:type="dcterms:W3CDTF">2014-04-07T18:28:50Z</dcterms:created>
  <dcterms:modified xsi:type="dcterms:W3CDTF">2014-07-05T14:00:46Z</dcterms:modified>
</cp:coreProperties>
</file>