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C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BC'!$R$163</definedName>
    <definedName name="NBQ_1">'TEST BC'!$T$35</definedName>
    <definedName name="NBQ_2">'TEST BC'!$T$72</definedName>
    <definedName name="NBQ_3">'TEST BC'!$T$119</definedName>
    <definedName name="NBQ_4">'TEST BC'!$T$160</definedName>
    <definedName name="NBQT">'TEST BC'!$T$163</definedName>
    <definedName name="NOM">Renseignements!$H$12</definedName>
    <definedName name="PRENOM">Renseignements!$H$13</definedName>
    <definedName name="QCMF">'TEST BC'!$V$163</definedName>
    <definedName name="QCMF_1">'TEST BC'!$V$35</definedName>
    <definedName name="QCMF_12">'TEST BC'!#REF!</definedName>
    <definedName name="QCMF_2">'TEST BC'!$V$72</definedName>
    <definedName name="QCMF_3">'TEST BC'!$V$119</definedName>
    <definedName name="QCMF_4">'TEST BC'!$V$160</definedName>
    <definedName name="QCMF_6">'TEST BC'!#REF!</definedName>
    <definedName name="RBR_1">'TEST BC'!$U$35</definedName>
    <definedName name="RBR_2">'TEST BC'!$U$72</definedName>
    <definedName name="RBR_3">'TEST BC'!$U$119</definedName>
    <definedName name="RBR_4">'TEST BC'!$U$160</definedName>
    <definedName name="RBRT">'TEST BC'!$U$163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60" i="2"/>
  <c r="R152"/>
  <c r="R145"/>
  <c r="R131"/>
  <c r="R104"/>
  <c r="S104" s="1"/>
  <c r="M104" s="1"/>
  <c r="R96"/>
  <c r="S96" s="1"/>
  <c r="M96" s="1"/>
  <c r="R88"/>
  <c r="R112"/>
  <c r="S112" s="1"/>
  <c r="M112" s="1"/>
  <c r="R82"/>
  <c r="R72"/>
  <c r="R66"/>
  <c r="R59"/>
  <c r="R51"/>
  <c r="R44"/>
  <c r="R13"/>
  <c r="V119" l="1"/>
  <c r="R119"/>
  <c r="S88" l="1"/>
  <c r="M88" s="1"/>
  <c r="S82"/>
  <c r="M82" s="1"/>
  <c r="S59"/>
  <c r="M59" s="1"/>
  <c r="S51"/>
  <c r="M51" s="1"/>
  <c r="S44"/>
  <c r="M44" s="1"/>
  <c r="R21"/>
  <c r="S21" s="1"/>
  <c r="M21" s="1"/>
  <c r="S13"/>
  <c r="M13" s="1"/>
  <c r="R35"/>
  <c r="S35" s="1"/>
  <c r="M35" s="1"/>
  <c r="R27"/>
  <c r="S27" s="1"/>
  <c r="M27" s="1"/>
  <c r="S160"/>
  <c r="M160" s="1"/>
  <c r="S152"/>
  <c r="M152" s="1"/>
  <c r="S131"/>
  <c r="M131" s="1"/>
  <c r="S145"/>
  <c r="M145" s="1"/>
  <c r="R138"/>
  <c r="D32" i="3"/>
  <c r="L2"/>
  <c r="G2"/>
  <c r="C2"/>
  <c r="S72" i="2"/>
  <c r="M72" s="1"/>
  <c r="S66"/>
  <c r="M66" s="1"/>
  <c r="R163" l="1"/>
  <c r="S138"/>
  <c r="M138" s="1"/>
  <c r="T160" s="1"/>
  <c r="U160" s="1"/>
  <c r="S119"/>
  <c r="M119" s="1"/>
  <c r="T119" s="1"/>
  <c r="T35"/>
  <c r="U35" s="1"/>
  <c r="T72"/>
  <c r="U72" s="1"/>
  <c r="BI377" i="3" s="1"/>
  <c r="V163" i="2" l="1"/>
  <c r="T163"/>
  <c r="BI376" i="3"/>
  <c r="BJ376" s="1"/>
  <c r="U119" i="2"/>
  <c r="BI378" i="3" s="1"/>
  <c r="BJ378" s="1"/>
  <c r="BJ377"/>
  <c r="G25" i="1"/>
  <c r="O9" i="3"/>
  <c r="U163" i="2" l="1"/>
  <c r="B32" i="3" s="1"/>
  <c r="BI379"/>
  <c r="BJ379" s="1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<sst xmlns="http://schemas.openxmlformats.org/spreadsheetml/2006/main" count="267" uniqueCount="211">
  <si>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</si>
  <si>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</si>
  <si>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</si>
  <si>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</si>
  <si>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</si>
  <si>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</si>
  <si>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</si>
  <si>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</si>
  <si>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</si>
  <si>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</si>
  <si>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</si>
  <si>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</si>
  <si>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</si>
  <si>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</si>
  <si>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</si>
  <si>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</si>
  <si>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</si>
  <si>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</si>
  <si>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</si>
  <si>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</si>
  <si>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8</t>
  </si>
  <si>
    <t>QCM 10</t>
  </si>
  <si>
    <t>QCM 13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</si>
  <si>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</si>
  <si>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</si>
  <si>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</si>
  <si>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</si>
  <si>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</si>
  <si>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</si>
  <si>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</si>
  <si>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</si>
  <si>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</si>
  <si>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</si>
  <si>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</si>
  <si>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</si>
  <si>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</si>
  <si>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</si>
  <si>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</si>
  <si>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</si>
  <si>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</si>
  <si>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</si>
  <si>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</si>
  <si>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</si>
  <si>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</si>
  <si>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</si>
  <si>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</si>
  <si>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</si>
  <si>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</si>
  <si>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</si>
  <si>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</si>
  <si>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</si>
  <si>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</si>
  <si>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</si>
  <si>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</si>
  <si>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</si>
  <si>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</si>
  <si>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</si>
  <si>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</si>
  <si>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</si>
  <si>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</si>
  <si>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</si>
  <si>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</si>
  <si>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</si>
  <si>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</si>
  <si>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PROFESSEUR :</t>
  </si>
  <si>
    <t>LYCEE EDOUARD BRANLY DE BOULOGNE SUR MER</t>
  </si>
  <si>
    <t>Monsieur FLAHAUT JEAN-CHRISTOPHE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</si>
  <si>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</si>
  <si>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</si>
  <si>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</si>
  <si>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</si>
  <si>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</si>
  <si>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</si>
  <si>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</si>
  <si>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</si>
  <si>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</si>
  <si>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</si>
  <si>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</si>
  <si>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</si>
  <si>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</si>
  <si>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</si>
  <si>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QCM 6</t>
  </si>
  <si>
    <t>QCM 16</t>
  </si>
  <si>
    <t>QCM 17</t>
  </si>
  <si>
    <t>QCM 18</t>
  </si>
  <si>
    <t>QCM 19</t>
  </si>
  <si>
    <t>QCM 20</t>
  </si>
  <si>
    <t>le chargé de travaux ?</t>
  </si>
  <si>
    <t>QCMF_4</t>
  </si>
  <si>
    <t>Affectation à 1 si les questions fondamentales du quatrième domaine de connaissance sont bonnes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</si>
  <si>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</si>
  <si>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</si>
  <si>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</si>
  <si>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</si>
  <si>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De 0 V à 50 V inclus.</t>
  </si>
  <si>
    <t>Au-delà de 50 V et jusqu'à 1 000 V inclus.</t>
  </si>
  <si>
    <t>Au-delà de 1 000 V et jusqu'à 50 000 V inclus.</t>
  </si>
  <si>
    <t>Au-delà de 50 000 V.</t>
  </si>
  <si>
    <t>En courant alternatif, quelles sont les limites du domaine de tension BT ?</t>
  </si>
  <si>
    <t>la zone 0 ?</t>
  </si>
  <si>
    <t>la zone 1 ?</t>
  </si>
  <si>
    <t>la zone 4 ?</t>
  </si>
  <si>
    <t>F20</t>
  </si>
  <si>
    <t>M23</t>
  </si>
  <si>
    <t>BC</t>
  </si>
  <si>
    <t>TEST THEORIQUE BC</t>
  </si>
  <si>
    <t>Test global BC</t>
  </si>
  <si>
    <t>Y-a-t-il une différence apparente entre un conducteur électrique hors tension et sous tension ?</t>
  </si>
  <si>
    <t>La résistance de l'homme diminue si la peau est humide ?</t>
  </si>
  <si>
    <t>Le seuil de paralysie respiratoire en BT à 50 Hz est :</t>
  </si>
  <si>
    <t>de l'ordre de 1 mA ?</t>
  </si>
  <si>
    <t>de l'ordre de 10 mA ?</t>
  </si>
  <si>
    <t>de l'ordre de 30 mA ?</t>
  </si>
  <si>
    <t>de l'ordre de 100 mA ?</t>
  </si>
  <si>
    <t>QCM 5</t>
  </si>
  <si>
    <t>QCM 9</t>
  </si>
  <si>
    <t>Dans quels cas l'accès à un local ou emplacement est considéré comme réservé aux électriciens (local ou emplacement à risque spécifique électrique) :</t>
  </si>
  <si>
    <t>présence de pièces nues susceptibles d'être sous tension ?</t>
  </si>
  <si>
    <t>intérieur d'une armoire ou coffret électrique ?</t>
  </si>
  <si>
    <t>local ou se trouve un coffret électrique équipé de plastron ?</t>
  </si>
  <si>
    <t>Avec le titre d'habilitation BC, pouvez-vous manœuvrer un sectionneur à moins de 30 cm d'une pièce nue sous tension :</t>
  </si>
  <si>
    <t>avec des gants isolants et un écran facial ?</t>
  </si>
  <si>
    <t>au voisinage d'une tension de 50 à 1 000 V alternatif ?</t>
  </si>
  <si>
    <t>au voisinage d'une tension de plus de 1 000 V alternatif ?</t>
  </si>
  <si>
    <t>seulement si la pièce nue sous tension est déjà consignée ?</t>
  </si>
  <si>
    <t>Dans un local d'accès réservé aux électriciens, la zone 1 correspond à la :</t>
  </si>
  <si>
    <t>zone d'investigation ?</t>
  </si>
  <si>
    <t>zone de voisinage simple ?</t>
  </si>
  <si>
    <t>zone de voisinage renforcé BT ?</t>
  </si>
  <si>
    <t>Le port des gants isolants et de l'écran facial sont-ils obligatoire dans la zone de voisinage renforcée BT ?</t>
  </si>
  <si>
    <t>LA LIMITE DES CONSIGNATIONS</t>
  </si>
  <si>
    <t>Quelle est la personne qui doit réaliser la deuxième étape lors d'une consignation en deux étapes :</t>
  </si>
  <si>
    <t>le chargé de consignation ?</t>
  </si>
  <si>
    <t>le chargé de chantier ?</t>
  </si>
  <si>
    <t>le chargé d'exploitation électrique ?</t>
  </si>
  <si>
    <t>QCM F 11</t>
  </si>
  <si>
    <t>La vérification d'absence de tension est-elle toujours obligatoire lors d'une consignation ?</t>
  </si>
  <si>
    <t>QCM 12</t>
  </si>
  <si>
    <t>Donnez la première opération lors d'une consignation :</t>
  </si>
  <si>
    <t>la condamnation ?</t>
  </si>
  <si>
    <t>la séparation ?</t>
  </si>
  <si>
    <t>la vérification d'absence de tension ?</t>
  </si>
  <si>
    <t>l'identification ?</t>
  </si>
  <si>
    <t>QCM F 14</t>
  </si>
  <si>
    <t>QCM 15</t>
  </si>
  <si>
    <t>A la fin des opérations, le chargé de consignation :</t>
  </si>
  <si>
    <t>remet en service dès qu'il juge les opérations terminées ?</t>
  </si>
  <si>
    <t>remet en service quand le chargé de travaux lui dit avoir terminé ?</t>
  </si>
  <si>
    <t>attend de recevoir l'avis de fin d'opération daté et signé avant de déconsigner ?</t>
  </si>
  <si>
    <t>demande l'autorisation au chargé d'exploitation pour effectuer la remise sous tension ?</t>
  </si>
  <si>
    <t>Un mécanicien vous interpelle, il a besoin que vous procédiez à la consignation d'une armoire afin de remplacer le moteur. Habilité BC pouvez-vous faire cette consignation :</t>
  </si>
  <si>
    <t>de votre propre initiative ?</t>
  </si>
  <si>
    <t>après accord du chargé de travaux ?</t>
  </si>
  <si>
    <t>que si le mécanicien est habilité B0 ?</t>
  </si>
  <si>
    <t>après accord du chargé d'exploitation électrique ?</t>
  </si>
  <si>
    <t>Parmi ces opérations, quelles sont celles qui nécessitent obligatoirement la consignation :</t>
  </si>
  <si>
    <t>remplacement du contacteur ?</t>
  </si>
  <si>
    <t>vérification d'un fusible dans le tableau de répartition ?</t>
  </si>
  <si>
    <t>réarmement d'un disjoncteur dans le tableau de répartition ?</t>
  </si>
  <si>
    <t>LES EQUIPEMENTS DE PROTECTION INDIVIDUELLE</t>
  </si>
  <si>
    <t>En basse tension la mise à la terre et en court-circuit est requise si :</t>
  </si>
  <si>
    <t>il y a risque de tension induite ?</t>
  </si>
  <si>
    <t>des groupes électrogènes sont susceptibles de démarrer ?</t>
  </si>
  <si>
    <t>des onduleurs autonomes sont présents ?</t>
  </si>
  <si>
    <t>des condensateurs sont présents ?</t>
  </si>
  <si>
    <t>les câbles d'alimentation sont de grande longueurs (plusieurs dizaines de mètres) ?</t>
  </si>
  <si>
    <t>les conditions météorologiques sont mauvaises ?</t>
  </si>
  <si>
    <t>Le fonctionnement du dispositif de détection d'absence de tension  doit-il être vérifié :</t>
  </si>
  <si>
    <t>seulement avant la V.A.T. (vérification d'absence de tension) ?</t>
  </si>
  <si>
    <t>seulement après la V.A.T. (vérification d'absence de tension) ?</t>
  </si>
  <si>
    <t>avant et après la V.A.T. (vérification d'absence de tension) ?</t>
  </si>
  <si>
    <t>Une mise à la terre commence par la connexion du dispositif :</t>
  </si>
  <si>
    <t>sur la partie électrique la plus proche ?</t>
  </si>
  <si>
    <t>à la terre ?</t>
  </si>
  <si>
    <t>indifféremment ?</t>
  </si>
  <si>
    <t>porter des gants isolants ?</t>
  </si>
  <si>
    <t>porter un écran facial ?</t>
  </si>
  <si>
    <t>ne prendre aucun équipement de protection particulier ?</t>
  </si>
  <si>
    <t>Lors de la vérification d'absence de tension, vous vous apercevez que votre détecteur de tension est défectueux, pouvez-vous dans ce cas utiliser un :</t>
  </si>
  <si>
    <t>voltmètre ?</t>
  </si>
  <si>
    <t>analyseur de réseau ?</t>
  </si>
  <si>
    <t>tournevis testeur ?</t>
  </si>
  <si>
    <t>aucun de ces appareils ?</t>
  </si>
  <si>
    <t>Lors de la procédure d'une consignation, vous devez effectuer la mise à la terre et en court-circuit d'une installation BT, devez-vous :</t>
  </si>
  <si>
    <t>La limite des consignations</t>
  </si>
  <si>
    <t>Les équipements de protection individuelle</t>
  </si>
  <si>
    <t>DIPLÔME : BTS FED</t>
  </si>
  <si>
    <t>Affichage du résultat du test BC</t>
  </si>
  <si>
    <t>Affichage des bonnes ou mauvaises réponses dans la feuille "TEST BC"</t>
  </si>
  <si>
    <t>Nombre de question total du test BC</t>
  </si>
  <si>
    <t>Nombre de bonnes réponses du test BC</t>
  </si>
  <si>
    <t>Rapport de bonnes réponses sur le nombre de questions dans le test BC</t>
  </si>
  <si>
    <t>Affectation à 1 si les questions fondamentales du test BC sont bonnes</t>
  </si>
  <si>
    <t>Feuille "TEST BC"</t>
  </si>
  <si>
    <t>T35</t>
  </si>
  <si>
    <t>T72</t>
  </si>
  <si>
    <t>T119</t>
  </si>
  <si>
    <t>T160</t>
  </si>
  <si>
    <t>T163</t>
  </si>
  <si>
    <t>R163</t>
  </si>
  <si>
    <t>U35</t>
  </si>
  <si>
    <t>U72</t>
  </si>
  <si>
    <t>U119</t>
  </si>
  <si>
    <t>U160</t>
  </si>
  <si>
    <t>U163</t>
  </si>
  <si>
    <t>V35</t>
  </si>
  <si>
    <t>V72</t>
  </si>
  <si>
    <t>V119</t>
  </si>
  <si>
    <t>V160</t>
  </si>
  <si>
    <t>V163</t>
  </si>
  <si>
    <t>Je suis habilité BC, dans quelle zone dois-je utiliser les EPI quand je manœuvre la poignée isolante d'un sectionneur :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</si>
</sst>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9" fontId="0" fillId="2" borderId="1" xfId="1" applyFont="1" applyFill="1" applyBorder="1"/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0000"/>
                </a:solidFill>
              </a:rPr>
              <a:t>Résultat du test théorique BC</a:t>
            </a:r>
            <a:r>
              <a:rPr lang="fr-FR" baseline="0">
                <a:solidFill>
                  <a:srgbClr val="FF0000"/>
                </a:solidFill>
              </a:rPr>
              <a:t> et résultat par domaine de connaissance</a:t>
            </a:r>
            <a:endParaRPr lang="fr-FR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63179816356112883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Résultats!$BH$375:$BH$379</c:f>
              <c:strCache>
                <c:ptCount val="5"/>
                <c:pt idx="0">
                  <c:v>Test global BC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consignations</c:v>
                </c:pt>
                <c:pt idx="4">
                  <c:v>Les équipements de protection individuelle</c:v>
                </c:pt>
              </c:strCache>
            </c:strRef>
          </c:cat>
          <c:val>
            <c:numRef>
              <c:f>Résultats!$BI$375:$BI$379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Résultats!$BH$375:$BH$379</c:f>
              <c:strCache>
                <c:ptCount val="5"/>
                <c:pt idx="0">
                  <c:v>Test global BC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consignations</c:v>
                </c:pt>
                <c:pt idx="4">
                  <c:v>Les équipements de protection individuelle</c:v>
                </c:pt>
              </c:strCache>
            </c:strRef>
          </c:cat>
          <c:val>
            <c:numRef>
              <c:f>Résultats!$BJ$375:$BJ$379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axId val="75516928"/>
        <c:axId val="75531008"/>
      </c:barChart>
      <c:catAx>
        <c:axId val="75516928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75531008"/>
        <c:crosses val="autoZero"/>
        <c:auto val="1"/>
        <c:lblAlgn val="ctr"/>
        <c:lblOffset val="100"/>
      </c:catAx>
      <c:valAx>
        <c:axId val="75531008"/>
        <c:scaling>
          <c:orientation val="minMax"/>
        </c:scaling>
        <c:axPos val="l"/>
        <c:majorGridlines/>
        <c:numFmt formatCode="0%" sourceLinked="1"/>
        <c:tickLblPos val="nextTo"/>
        <c:crossAx val="75516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878"/>
          <c:h val="7.8535997332581028E-2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10"/>
      <c r="E3" s="111"/>
      <c r="F3" s="111"/>
      <c r="G3" s="3"/>
      <c r="H3" s="3"/>
      <c r="I3" s="3"/>
      <c r="J3" s="3"/>
      <c r="K3" s="3"/>
      <c r="L3" s="3"/>
      <c r="M3" s="4"/>
      <c r="O3" s="90"/>
      <c r="P3" s="90"/>
      <c r="Q3" s="90"/>
      <c r="R3" s="90"/>
      <c r="S3" s="90"/>
    </row>
    <row r="4" spans="4:19">
      <c r="D4" s="112"/>
      <c r="E4" s="113"/>
      <c r="F4" s="113"/>
      <c r="G4" s="91" t="s">
        <v>80</v>
      </c>
      <c r="H4" s="92"/>
      <c r="I4" s="92"/>
      <c r="J4" s="92"/>
      <c r="K4" s="92"/>
      <c r="L4" s="76"/>
      <c r="M4" s="5"/>
      <c r="O4" s="90"/>
      <c r="P4" s="90"/>
      <c r="Q4" s="90"/>
      <c r="R4" s="90"/>
      <c r="S4" s="90"/>
    </row>
    <row r="5" spans="4:19">
      <c r="D5" s="112"/>
      <c r="E5" s="113"/>
      <c r="F5" s="113"/>
      <c r="G5" s="92"/>
      <c r="H5" s="92"/>
      <c r="I5" s="92"/>
      <c r="J5" s="92"/>
      <c r="K5" s="92"/>
      <c r="L5" s="76"/>
      <c r="M5" s="5"/>
      <c r="O5" s="90"/>
      <c r="P5" s="90"/>
      <c r="Q5" s="90"/>
      <c r="R5" s="90"/>
      <c r="S5" s="90"/>
    </row>
    <row r="6" spans="4:19">
      <c r="D6" s="112"/>
      <c r="E6" s="113"/>
      <c r="F6" s="113"/>
      <c r="G6" s="92"/>
      <c r="H6" s="92"/>
      <c r="I6" s="92"/>
      <c r="J6" s="92"/>
      <c r="K6" s="92"/>
      <c r="L6" s="76"/>
      <c r="M6" s="5"/>
    </row>
    <row r="7" spans="4:19" ht="15.75" thickBot="1">
      <c r="D7" s="114"/>
      <c r="E7" s="115"/>
      <c r="F7" s="115"/>
      <c r="G7" s="6"/>
      <c r="H7" s="6"/>
      <c r="I7" s="6"/>
      <c r="J7" s="6"/>
      <c r="K7" s="6"/>
      <c r="L7" s="6"/>
      <c r="M7" s="7"/>
    </row>
    <row r="8" spans="4:19">
      <c r="D8" s="101" t="s">
        <v>0</v>
      </c>
      <c r="E8" s="102"/>
      <c r="F8" s="102"/>
      <c r="G8" s="102"/>
      <c r="H8" s="102"/>
      <c r="I8" s="102"/>
      <c r="J8" s="102"/>
      <c r="K8" s="102"/>
      <c r="L8" s="102"/>
      <c r="M8" s="103"/>
    </row>
    <row r="9" spans="4:19">
      <c r="D9" s="104"/>
      <c r="E9" s="105"/>
      <c r="F9" s="105"/>
      <c r="G9" s="105"/>
      <c r="H9" s="105"/>
      <c r="I9" s="105"/>
      <c r="J9" s="105"/>
      <c r="K9" s="105"/>
      <c r="L9" s="105"/>
      <c r="M9" s="106"/>
    </row>
    <row r="10" spans="4:19" ht="15.75" thickBot="1">
      <c r="D10" s="107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93" t="s">
        <v>1</v>
      </c>
      <c r="G12" s="94"/>
      <c r="H12" s="143"/>
      <c r="I12" s="144"/>
      <c r="J12" s="145"/>
      <c r="K12" s="12"/>
      <c r="L12" s="12"/>
      <c r="M12" s="13"/>
    </row>
    <row r="13" spans="4:19" s="2" customFormat="1" ht="15.75" thickBot="1">
      <c r="D13" s="11"/>
      <c r="E13" s="12"/>
      <c r="F13" s="93" t="s">
        <v>2</v>
      </c>
      <c r="G13" s="94"/>
      <c r="H13" s="143"/>
      <c r="I13" s="144"/>
      <c r="J13" s="145"/>
      <c r="K13" s="12"/>
      <c r="L13" s="12"/>
      <c r="M13" s="13"/>
    </row>
    <row r="14" spans="4:19" s="2" customFormat="1" ht="15.75" thickBot="1">
      <c r="D14" s="11"/>
      <c r="E14" s="12"/>
      <c r="F14" s="93" t="s">
        <v>63</v>
      </c>
      <c r="G14" s="94"/>
      <c r="H14" s="87"/>
      <c r="I14" s="144"/>
      <c r="J14" s="145"/>
      <c r="K14" s="12"/>
      <c r="L14" s="12"/>
      <c r="M14" s="13"/>
    </row>
    <row r="15" spans="4:19" s="42" customFormat="1" ht="15.75" thickBot="1">
      <c r="D15" s="11"/>
      <c r="E15" s="12"/>
      <c r="F15" s="93" t="s">
        <v>67</v>
      </c>
      <c r="G15" s="94"/>
      <c r="H15" s="87"/>
      <c r="I15" s="88"/>
      <c r="J15" s="89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31" t="s">
        <v>3</v>
      </c>
      <c r="H18" s="132"/>
      <c r="I18" s="133"/>
      <c r="J18" s="131" t="s">
        <v>4</v>
      </c>
      <c r="K18" s="132"/>
      <c r="L18" s="133"/>
      <c r="M18" s="22"/>
    </row>
    <row r="19" spans="4:13">
      <c r="D19" s="20"/>
      <c r="E19" s="21"/>
      <c r="F19" s="21"/>
      <c r="G19" s="134"/>
      <c r="H19" s="135"/>
      <c r="I19" s="136"/>
      <c r="J19" s="134"/>
      <c r="K19" s="135"/>
      <c r="L19" s="136"/>
      <c r="M19" s="22"/>
    </row>
    <row r="20" spans="4:13" ht="15.75" thickBot="1">
      <c r="D20" s="20"/>
      <c r="E20" s="21"/>
      <c r="F20" s="43"/>
      <c r="G20" s="137"/>
      <c r="H20" s="138"/>
      <c r="I20" s="139"/>
      <c r="J20" s="137"/>
      <c r="K20" s="138"/>
      <c r="L20" s="139"/>
      <c r="M20" s="22"/>
    </row>
    <row r="21" spans="4:13">
      <c r="D21" s="20"/>
      <c r="E21" s="116" t="s">
        <v>104</v>
      </c>
      <c r="F21" s="117"/>
      <c r="G21" s="122" t="str">
        <f>IF(ARB0="risque",J21*QCMF,"-- %")</f>
        <v>-- %</v>
      </c>
      <c r="H21" s="123"/>
      <c r="I21" s="124"/>
      <c r="J21" s="122" t="str">
        <f>IF(ARB0="risque",NBBR/NBQT,"-- %")</f>
        <v>-- %</v>
      </c>
      <c r="K21" s="123"/>
      <c r="L21" s="124"/>
      <c r="M21" s="22"/>
    </row>
    <row r="22" spans="4:13">
      <c r="D22" s="20"/>
      <c r="E22" s="118"/>
      <c r="F22" s="119"/>
      <c r="G22" s="125"/>
      <c r="H22" s="126"/>
      <c r="I22" s="127"/>
      <c r="J22" s="125"/>
      <c r="K22" s="126"/>
      <c r="L22" s="127"/>
      <c r="M22" s="22"/>
    </row>
    <row r="23" spans="4:13" ht="15.75" thickBot="1">
      <c r="D23" s="20"/>
      <c r="E23" s="120"/>
      <c r="F23" s="121"/>
      <c r="G23" s="128"/>
      <c r="H23" s="129"/>
      <c r="I23" s="130"/>
      <c r="J23" s="128"/>
      <c r="K23" s="129"/>
      <c r="L23" s="130"/>
      <c r="M23" s="44"/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93" t="s">
        <v>5</v>
      </c>
      <c r="F25" s="94"/>
      <c r="G25" s="32" t="str">
        <f>IF(ARB0="risque",NBBR,"")</f>
        <v/>
      </c>
      <c r="H25" s="21"/>
      <c r="I25" s="21"/>
      <c r="J25" s="93" t="s">
        <v>6</v>
      </c>
      <c r="K25" s="94"/>
      <c r="L25" s="32" t="str">
        <f>IF(ARB0="risque",NBQT-NBBR,"")</f>
        <v/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40" t="s">
        <v>7</v>
      </c>
      <c r="F28" s="141"/>
      <c r="G28" s="141"/>
      <c r="H28" s="141"/>
      <c r="I28" s="141"/>
      <c r="J28" s="141"/>
      <c r="K28" s="141"/>
      <c r="L28" s="142"/>
      <c r="M28" s="28"/>
    </row>
    <row r="29" spans="4:13">
      <c r="D29" s="26"/>
      <c r="E29" s="95" t="s">
        <v>8</v>
      </c>
      <c r="F29" s="96"/>
      <c r="G29" s="96"/>
      <c r="H29" s="96"/>
      <c r="I29" s="96"/>
      <c r="J29" s="96"/>
      <c r="K29" s="96"/>
      <c r="L29" s="97"/>
      <c r="M29" s="28"/>
    </row>
    <row r="30" spans="4:13" ht="15.75" thickBot="1">
      <c r="D30" s="26"/>
      <c r="E30" s="98" t="s">
        <v>9</v>
      </c>
      <c r="F30" s="99"/>
      <c r="G30" s="99"/>
      <c r="H30" s="99"/>
      <c r="I30" s="99"/>
      <c r="J30" s="99"/>
      <c r="K30" s="99"/>
      <c r="L30" s="100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  <mergeCell ref="H15:J15"/>
    <mergeCell ref="O3:S5"/>
    <mergeCell ref="G4:K6"/>
    <mergeCell ref="F12:G12"/>
    <mergeCell ref="F13:G13"/>
    <mergeCell ref="F14:G14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204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6" hidden="1" customWidth="1"/>
    <col min="18" max="18" width="23.5703125" style="48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2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66" t="s">
        <v>23</v>
      </c>
      <c r="R1" s="167" t="s">
        <v>24</v>
      </c>
      <c r="S1" s="168" t="s">
        <v>25</v>
      </c>
      <c r="T1" s="169" t="s">
        <v>27</v>
      </c>
      <c r="U1" s="170" t="s">
        <v>26</v>
      </c>
      <c r="V1" s="165" t="s">
        <v>28</v>
      </c>
    </row>
    <row r="2" spans="2:57">
      <c r="B2" s="175" t="s">
        <v>105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7"/>
      <c r="Q2" s="166"/>
      <c r="R2" s="167"/>
      <c r="S2" s="168"/>
      <c r="T2" s="169"/>
      <c r="U2" s="170"/>
      <c r="V2" s="165"/>
    </row>
    <row r="3" spans="2:57"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  <c r="Q3" s="166"/>
      <c r="R3" s="167"/>
      <c r="S3" s="168"/>
      <c r="T3" s="169"/>
      <c r="U3" s="170"/>
      <c r="V3" s="56"/>
    </row>
    <row r="4" spans="2:57" ht="15.75" customHeight="1" thickBot="1">
      <c r="B4" s="181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3"/>
      <c r="Q4" s="166"/>
      <c r="R4" s="167"/>
      <c r="S4" s="168"/>
      <c r="T4" s="169"/>
      <c r="U4" s="170"/>
      <c r="V4" s="56"/>
      <c r="BA4" s="57"/>
      <c r="BB4" s="57"/>
      <c r="BC4" s="57"/>
      <c r="BD4" s="57"/>
      <c r="BE4" s="57"/>
    </row>
    <row r="5" spans="2:57" ht="15.75" thickBot="1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Q5" s="47"/>
      <c r="R5" s="49"/>
      <c r="S5" s="50"/>
      <c r="T5" s="51"/>
      <c r="U5" s="52"/>
      <c r="V5" s="56"/>
      <c r="BA5" s="57"/>
      <c r="BB5" s="57"/>
      <c r="BC5" s="57"/>
      <c r="BD5" s="57"/>
      <c r="BE5" s="57"/>
    </row>
    <row r="6" spans="2:57">
      <c r="B6" s="157" t="s">
        <v>10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Q6" s="47"/>
      <c r="R6" s="49"/>
      <c r="S6" s="50"/>
      <c r="T6" s="51"/>
      <c r="U6" s="52"/>
      <c r="V6" s="56"/>
      <c r="BA6" s="57"/>
      <c r="BB6" s="57"/>
      <c r="BC6" s="57"/>
      <c r="BD6" s="57"/>
      <c r="BE6" s="57"/>
    </row>
    <row r="7" spans="2:57" ht="15.75" thickBot="1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2"/>
      <c r="Q7" s="47"/>
      <c r="R7" s="49"/>
      <c r="S7" s="50"/>
      <c r="T7" s="51"/>
      <c r="U7" s="52"/>
      <c r="V7" s="56"/>
      <c r="BA7" s="57"/>
      <c r="BB7" s="57"/>
      <c r="BC7" s="57"/>
      <c r="BD7" s="57"/>
      <c r="BE7" s="57"/>
    </row>
    <row r="8" spans="2:57" ht="15.75" thickBot="1">
      <c r="B8" s="39" t="s">
        <v>11</v>
      </c>
      <c r="C8" s="33"/>
      <c r="D8" s="171" t="s">
        <v>107</v>
      </c>
      <c r="E8" s="171"/>
      <c r="F8" s="171"/>
      <c r="G8" s="171"/>
      <c r="H8" s="171"/>
      <c r="I8" s="171"/>
      <c r="J8" s="171"/>
      <c r="K8" s="171"/>
      <c r="L8" s="171"/>
      <c r="M8" s="171"/>
      <c r="N8" s="172"/>
      <c r="Q8" s="47"/>
      <c r="R8" s="49"/>
      <c r="S8" s="50"/>
      <c r="T8" s="51"/>
      <c r="U8" s="52"/>
      <c r="V8" s="56"/>
      <c r="BA8" s="57"/>
      <c r="BB8" s="57"/>
      <c r="BC8" s="57"/>
      <c r="BD8" s="57"/>
      <c r="BE8" s="57"/>
    </row>
    <row r="9" spans="2:57">
      <c r="B9" s="34"/>
      <c r="C9" s="35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4"/>
      <c r="Q9" s="47"/>
      <c r="R9" s="49"/>
      <c r="S9" s="50"/>
      <c r="T9" s="51"/>
      <c r="U9" s="52"/>
      <c r="V9" s="56"/>
      <c r="BA9" s="57"/>
      <c r="BB9" s="57"/>
      <c r="BC9" s="57"/>
      <c r="BD9" s="57"/>
      <c r="BE9" s="57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7"/>
      <c r="R10" s="49"/>
      <c r="S10" s="50"/>
      <c r="T10" s="51"/>
      <c r="U10" s="52"/>
      <c r="V10" s="56"/>
    </row>
    <row r="11" spans="2:57">
      <c r="B11" s="34"/>
      <c r="C11" s="45"/>
      <c r="D11" s="148" t="s">
        <v>14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6"/>
      <c r="Q11" s="47"/>
      <c r="R11" s="49"/>
      <c r="S11" s="50"/>
      <c r="T11" s="51"/>
      <c r="U11" s="52"/>
      <c r="V11" s="56"/>
    </row>
    <row r="12" spans="2:57" s="42" customFormat="1">
      <c r="B12" s="34"/>
      <c r="C12" s="45"/>
      <c r="D12" s="81" t="s">
        <v>15</v>
      </c>
      <c r="E12" s="78"/>
      <c r="F12" s="78"/>
      <c r="G12" s="78"/>
      <c r="H12" s="78"/>
      <c r="I12" s="78"/>
      <c r="J12" s="78"/>
      <c r="K12" s="78"/>
      <c r="L12" s="78"/>
      <c r="M12" s="78"/>
      <c r="N12" s="79"/>
      <c r="Q12" s="47" t="s">
        <v>12</v>
      </c>
      <c r="R12" s="49"/>
      <c r="S12" s="50"/>
      <c r="T12" s="51"/>
      <c r="U12" s="52"/>
      <c r="V12" s="56"/>
    </row>
    <row r="13" spans="2:57" ht="15.75" thickBo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46" t="str">
        <f>IF(ABR="risque",S13,"")</f>
        <v/>
      </c>
      <c r="N13" s="147"/>
      <c r="O13" s="42"/>
      <c r="Q13" s="47"/>
      <c r="R13" s="49">
        <f>IF(AND(C11=Q11,C12=Q12),1,0)</f>
        <v>0</v>
      </c>
      <c r="S13" s="50" t="str">
        <f>IF(R13=1,"Bonne réponse","Mauvaise réponse")</f>
        <v>Mauvaise réponse</v>
      </c>
      <c r="T13" s="51"/>
      <c r="U13" s="52"/>
      <c r="V13" s="56"/>
    </row>
    <row r="14" spans="2:57" ht="15.75" thickBot="1">
      <c r="B14" s="39" t="s">
        <v>13</v>
      </c>
      <c r="C14" s="33"/>
      <c r="D14" s="171" t="s">
        <v>98</v>
      </c>
      <c r="E14" s="171"/>
      <c r="F14" s="171"/>
      <c r="G14" s="171"/>
      <c r="H14" s="171"/>
      <c r="I14" s="171"/>
      <c r="J14" s="171"/>
      <c r="K14" s="171"/>
      <c r="L14" s="171"/>
      <c r="M14" s="171"/>
      <c r="N14" s="172"/>
      <c r="Q14" s="47"/>
      <c r="R14" s="49"/>
      <c r="S14" s="50"/>
      <c r="T14" s="51"/>
      <c r="U14" s="52"/>
      <c r="V14" s="56"/>
    </row>
    <row r="15" spans="2:57">
      <c r="B15" s="34"/>
      <c r="C15" s="35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4"/>
      <c r="Q15" s="47"/>
      <c r="R15" s="49"/>
      <c r="S15" s="50"/>
      <c r="T15" s="51"/>
      <c r="U15" s="52"/>
      <c r="V15" s="56"/>
    </row>
    <row r="16" spans="2:57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Q16" s="47"/>
      <c r="R16" s="49"/>
      <c r="S16" s="50"/>
      <c r="T16" s="51"/>
      <c r="U16" s="52"/>
      <c r="V16" s="56"/>
    </row>
    <row r="17" spans="2:22">
      <c r="B17" s="34"/>
      <c r="C17" s="45"/>
      <c r="D17" s="148" t="s">
        <v>94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6"/>
      <c r="Q17" s="47"/>
      <c r="R17" s="49"/>
      <c r="S17" s="50"/>
      <c r="T17" s="51"/>
      <c r="U17" s="52"/>
      <c r="V17" s="56"/>
    </row>
    <row r="18" spans="2:22" s="42" customFormat="1">
      <c r="B18" s="34"/>
      <c r="C18" s="45"/>
      <c r="D18" s="77" t="s">
        <v>95</v>
      </c>
      <c r="E18" s="78"/>
      <c r="F18" s="78"/>
      <c r="G18" s="78"/>
      <c r="H18" s="78"/>
      <c r="I18" s="78"/>
      <c r="J18" s="78"/>
      <c r="K18" s="78"/>
      <c r="L18" s="78"/>
      <c r="M18" s="78"/>
      <c r="N18" s="79"/>
      <c r="Q18" s="47" t="s">
        <v>12</v>
      </c>
      <c r="R18" s="49"/>
      <c r="S18" s="50"/>
      <c r="T18" s="51"/>
      <c r="U18" s="52"/>
      <c r="V18" s="56"/>
    </row>
    <row r="19" spans="2:22" s="42" customFormat="1">
      <c r="B19" s="34"/>
      <c r="C19" s="45"/>
      <c r="D19" s="77" t="s">
        <v>96</v>
      </c>
      <c r="E19" s="78"/>
      <c r="F19" s="78"/>
      <c r="G19" s="78"/>
      <c r="H19" s="78"/>
      <c r="I19" s="78"/>
      <c r="J19" s="78"/>
      <c r="K19" s="78"/>
      <c r="L19" s="78"/>
      <c r="M19" s="78"/>
      <c r="N19" s="79"/>
      <c r="Q19" s="47"/>
      <c r="R19" s="49"/>
      <c r="S19" s="50"/>
      <c r="T19" s="51"/>
      <c r="U19" s="52"/>
      <c r="V19" s="56"/>
    </row>
    <row r="20" spans="2:22">
      <c r="B20" s="34"/>
      <c r="C20" s="40"/>
      <c r="D20" s="148" t="s">
        <v>97</v>
      </c>
      <c r="E20" s="155"/>
      <c r="F20" s="155"/>
      <c r="G20" s="155"/>
      <c r="H20" s="155"/>
      <c r="I20" s="155"/>
      <c r="J20" s="155"/>
      <c r="K20" s="155"/>
      <c r="L20" s="155"/>
      <c r="M20" s="155"/>
      <c r="N20" s="156"/>
      <c r="Q20" s="47"/>
      <c r="R20" s="49"/>
      <c r="S20" s="50"/>
      <c r="T20" s="51"/>
      <c r="U20" s="52"/>
      <c r="V20" s="56"/>
    </row>
    <row r="21" spans="2:22" ht="15.75" thickBo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146" t="str">
        <f>IF(ABR="risque",S21,"")</f>
        <v/>
      </c>
      <c r="N21" s="147"/>
      <c r="Q21" s="47"/>
      <c r="R21" s="49">
        <f>IF(AND(C17=Q17,C18=Q18,C19=Q19,C20=Q20),1,0)</f>
        <v>0</v>
      </c>
      <c r="S21" s="50" t="str">
        <f>IF(R21=1,"Bonne réponse","Mauvaise réponse")</f>
        <v>Mauvaise réponse</v>
      </c>
      <c r="T21" s="51"/>
      <c r="U21" s="52"/>
      <c r="V21" s="56"/>
    </row>
    <row r="22" spans="2:22" ht="15.75" thickBot="1">
      <c r="B22" s="39" t="s">
        <v>16</v>
      </c>
      <c r="C22" s="33"/>
      <c r="D22" s="171" t="s">
        <v>108</v>
      </c>
      <c r="E22" s="171"/>
      <c r="F22" s="171"/>
      <c r="G22" s="171"/>
      <c r="H22" s="171"/>
      <c r="I22" s="171"/>
      <c r="J22" s="171"/>
      <c r="K22" s="171"/>
      <c r="L22" s="171"/>
      <c r="M22" s="171"/>
      <c r="N22" s="172"/>
      <c r="Q22" s="47"/>
      <c r="R22" s="49"/>
      <c r="S22" s="50"/>
      <c r="T22" s="51"/>
      <c r="U22" s="52"/>
      <c r="V22" s="56"/>
    </row>
    <row r="23" spans="2:22">
      <c r="B23" s="34"/>
      <c r="C23" s="35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4"/>
      <c r="Q23" s="47"/>
      <c r="R23" s="49"/>
      <c r="S23" s="50"/>
      <c r="T23" s="51"/>
      <c r="U23" s="52"/>
      <c r="V23" s="56"/>
    </row>
    <row r="24" spans="2:22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Q24" s="47"/>
      <c r="R24" s="49"/>
      <c r="S24" s="50"/>
      <c r="T24" s="51"/>
      <c r="U24" s="52"/>
      <c r="V24" s="56"/>
    </row>
    <row r="25" spans="2:22">
      <c r="B25" s="34"/>
      <c r="C25" s="45"/>
      <c r="D25" s="148" t="s">
        <v>14</v>
      </c>
      <c r="E25" s="155"/>
      <c r="F25" s="155"/>
      <c r="G25" s="155"/>
      <c r="H25" s="155"/>
      <c r="I25" s="155"/>
      <c r="J25" s="155"/>
      <c r="K25" s="155"/>
      <c r="L25" s="155"/>
      <c r="M25" s="155"/>
      <c r="N25" s="156"/>
      <c r="Q25" s="47" t="s">
        <v>12</v>
      </c>
      <c r="R25" s="49"/>
      <c r="S25" s="50"/>
      <c r="T25" s="51"/>
      <c r="U25" s="52"/>
      <c r="V25" s="56"/>
    </row>
    <row r="26" spans="2:22" s="42" customFormat="1">
      <c r="B26" s="34"/>
      <c r="C26" s="45"/>
      <c r="D26" s="148" t="s">
        <v>15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50"/>
      <c r="Q26" s="47"/>
      <c r="R26" s="49"/>
      <c r="S26" s="50"/>
      <c r="T26" s="51"/>
      <c r="U26" s="52"/>
      <c r="V26" s="56"/>
    </row>
    <row r="27" spans="2:22" ht="15.7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146" t="str">
        <f>IF(ABR="risque",S27,"")</f>
        <v/>
      </c>
      <c r="N27" s="147"/>
      <c r="Q27" s="47"/>
      <c r="R27" s="49">
        <f>IF(AND(C25=Q25,C26=Q26),1,0)</f>
        <v>0</v>
      </c>
      <c r="S27" s="50" t="str">
        <f>IF(R27=1,"Bonne réponse","Mauvaise réponse")</f>
        <v>Mauvaise réponse</v>
      </c>
      <c r="T27" s="51"/>
      <c r="U27" s="52"/>
      <c r="V27" s="56"/>
    </row>
    <row r="28" spans="2:22" ht="15.75" thickBot="1">
      <c r="B28" s="39" t="s">
        <v>17</v>
      </c>
      <c r="C28" s="33"/>
      <c r="D28" s="184" t="s">
        <v>109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5"/>
      <c r="Q28" s="47"/>
      <c r="R28" s="49"/>
      <c r="S28" s="50"/>
      <c r="T28" s="51"/>
      <c r="U28" s="52"/>
      <c r="V28" s="56"/>
    </row>
    <row r="29" spans="2:22">
      <c r="B29" s="34"/>
      <c r="C29" s="35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7"/>
      <c r="Q29" s="47"/>
      <c r="R29" s="49"/>
      <c r="S29" s="50"/>
      <c r="T29" s="51"/>
      <c r="U29" s="52"/>
      <c r="V29" s="56"/>
    </row>
    <row r="30" spans="2:22">
      <c r="B30" s="34"/>
      <c r="C30" s="35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7"/>
      <c r="Q30" s="47"/>
      <c r="R30" s="49"/>
      <c r="S30" s="50"/>
      <c r="T30" s="51"/>
      <c r="U30" s="52"/>
      <c r="V30" s="56"/>
    </row>
    <row r="31" spans="2:22">
      <c r="B31" s="34"/>
      <c r="C31" s="45"/>
      <c r="D31" s="148" t="s">
        <v>110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6"/>
      <c r="Q31" s="47"/>
      <c r="R31" s="49"/>
      <c r="S31" s="50"/>
      <c r="T31" s="51"/>
      <c r="U31" s="52"/>
      <c r="V31" s="56"/>
    </row>
    <row r="32" spans="2:22">
      <c r="B32" s="34"/>
      <c r="C32" s="45"/>
      <c r="D32" s="148" t="s">
        <v>111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6"/>
      <c r="Q32" s="47"/>
      <c r="R32" s="49"/>
      <c r="S32" s="50"/>
      <c r="T32" s="51"/>
      <c r="U32" s="52"/>
      <c r="V32" s="56"/>
    </row>
    <row r="33" spans="2:22" s="42" customFormat="1">
      <c r="B33" s="34"/>
      <c r="C33" s="45"/>
      <c r="D33" s="148" t="s">
        <v>112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6"/>
      <c r="Q33" s="47" t="s">
        <v>12</v>
      </c>
      <c r="R33" s="49"/>
      <c r="S33" s="50"/>
      <c r="T33" s="51"/>
      <c r="U33" s="52"/>
      <c r="V33" s="56"/>
    </row>
    <row r="34" spans="2:22">
      <c r="B34" s="34"/>
      <c r="C34" s="45"/>
      <c r="D34" s="148" t="s">
        <v>113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6"/>
      <c r="Q34" s="47"/>
      <c r="R34" s="49"/>
      <c r="S34" s="50"/>
      <c r="T34" s="51"/>
      <c r="U34" s="52"/>
      <c r="V34" s="56"/>
    </row>
    <row r="35" spans="2:22" ht="15.75" thickBot="1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146" t="str">
        <f>IF(ABR="risque",S35,"")</f>
        <v/>
      </c>
      <c r="N35" s="147"/>
      <c r="Q35" s="47"/>
      <c r="R35" s="49">
        <f>IF(AND(C31=Q31,C32=Q32,C33=Q33,C34=Q34),1,0)</f>
        <v>0</v>
      </c>
      <c r="S35" s="50" t="str">
        <f>IF(R35=1,"Bonne réponse","Mauvaise réponse")</f>
        <v>Mauvaise réponse</v>
      </c>
      <c r="T35" s="51">
        <f>COUNTA(M7:M36)</f>
        <v>4</v>
      </c>
      <c r="U35" s="52">
        <f>SUM(R7:R36)/NBQ_1</f>
        <v>0</v>
      </c>
      <c r="V35" s="56">
        <v>1</v>
      </c>
    </row>
    <row r="36" spans="2:22">
      <c r="B36" s="157" t="s">
        <v>18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Q36" s="47"/>
      <c r="R36" s="49"/>
      <c r="S36" s="50"/>
      <c r="T36" s="51"/>
      <c r="U36" s="52"/>
      <c r="V36" s="56"/>
    </row>
    <row r="37" spans="2:22" ht="15.75" thickBot="1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2"/>
      <c r="Q37" s="47"/>
      <c r="R37" s="49"/>
      <c r="S37" s="50"/>
      <c r="T37" s="51"/>
      <c r="U37" s="52"/>
      <c r="V37" s="56"/>
    </row>
    <row r="38" spans="2:22" ht="15.75" thickBot="1">
      <c r="B38" s="39" t="s">
        <v>114</v>
      </c>
      <c r="C38" s="33"/>
      <c r="D38" s="151" t="s">
        <v>210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2"/>
      <c r="Q38" s="47"/>
      <c r="R38" s="49"/>
      <c r="S38" s="50"/>
      <c r="T38" s="51"/>
      <c r="U38" s="52"/>
      <c r="V38" s="56"/>
    </row>
    <row r="39" spans="2:22">
      <c r="B39" s="34"/>
      <c r="C39" s="35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4"/>
      <c r="Q39" s="47"/>
      <c r="R39" s="49"/>
      <c r="S39" s="50"/>
      <c r="T39" s="51"/>
      <c r="U39" s="52"/>
      <c r="V39" s="56"/>
    </row>
    <row r="40" spans="2:2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  <c r="Q40" s="47"/>
      <c r="R40" s="49"/>
      <c r="S40" s="50"/>
      <c r="T40" s="51"/>
      <c r="U40" s="52"/>
      <c r="V40" s="56"/>
    </row>
    <row r="41" spans="2:22">
      <c r="B41" s="34"/>
      <c r="C41" s="45"/>
      <c r="D41" s="148" t="s">
        <v>99</v>
      </c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Q41" s="47"/>
      <c r="R41" s="49"/>
      <c r="S41" s="50"/>
      <c r="T41" s="51"/>
      <c r="U41" s="52"/>
      <c r="V41" s="56"/>
    </row>
    <row r="42" spans="2:22">
      <c r="B42" s="34"/>
      <c r="C42" s="40"/>
      <c r="D42" s="148" t="s">
        <v>100</v>
      </c>
      <c r="E42" s="155"/>
      <c r="F42" s="155"/>
      <c r="G42" s="155"/>
      <c r="H42" s="155"/>
      <c r="I42" s="155"/>
      <c r="J42" s="155"/>
      <c r="K42" s="155"/>
      <c r="L42" s="155"/>
      <c r="M42" s="155"/>
      <c r="N42" s="156"/>
      <c r="Q42" s="47"/>
      <c r="R42" s="49"/>
      <c r="S42" s="50"/>
      <c r="T42" s="51"/>
      <c r="U42" s="52"/>
      <c r="V42" s="56"/>
    </row>
    <row r="43" spans="2:22" s="42" customFormat="1">
      <c r="B43" s="34"/>
      <c r="C43" s="45"/>
      <c r="D43" s="81" t="s">
        <v>101</v>
      </c>
      <c r="E43" s="78"/>
      <c r="F43" s="78"/>
      <c r="G43" s="78"/>
      <c r="H43" s="78"/>
      <c r="I43" s="78"/>
      <c r="J43" s="78"/>
      <c r="K43" s="78"/>
      <c r="L43" s="78"/>
      <c r="M43" s="78"/>
      <c r="N43" s="79"/>
      <c r="Q43" s="47" t="s">
        <v>12</v>
      </c>
      <c r="R43" s="49"/>
      <c r="S43" s="50"/>
      <c r="T43" s="51"/>
      <c r="U43" s="52"/>
      <c r="V43" s="56"/>
    </row>
    <row r="44" spans="2:22" ht="15.75" thickBo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146" t="str">
        <f>IF(ABR="risque",S44,"")</f>
        <v/>
      </c>
      <c r="N44" s="147"/>
      <c r="Q44" s="47"/>
      <c r="R44" s="49">
        <f>IF(AND(C41=Q41,C42=Q42,C43=Q43),1,0)</f>
        <v>0</v>
      </c>
      <c r="S44" s="50" t="str">
        <f>IF(R44=1,"Bonne réponse","Mauvaise réponse")</f>
        <v>Mauvaise réponse</v>
      </c>
      <c r="T44" s="51"/>
      <c r="U44" s="52"/>
      <c r="V44" s="56"/>
    </row>
    <row r="45" spans="2:22" ht="15.75" thickBot="1">
      <c r="B45" s="39" t="s">
        <v>81</v>
      </c>
      <c r="C45" s="33"/>
      <c r="D45" s="151" t="s">
        <v>116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2"/>
      <c r="Q45" s="47"/>
      <c r="R45" s="49"/>
      <c r="S45" s="50"/>
      <c r="T45" s="51"/>
      <c r="U45" s="52"/>
      <c r="V45" s="56"/>
    </row>
    <row r="46" spans="2:22">
      <c r="B46" s="34"/>
      <c r="C46" s="35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4"/>
      <c r="Q46" s="47"/>
      <c r="R46" s="49"/>
      <c r="S46" s="50"/>
      <c r="T46" s="51"/>
      <c r="U46" s="52"/>
      <c r="V46" s="56"/>
    </row>
    <row r="47" spans="2:22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6"/>
      <c r="Q47" s="47"/>
      <c r="R47" s="49"/>
      <c r="S47" s="50"/>
      <c r="T47" s="51"/>
      <c r="U47" s="52"/>
      <c r="V47" s="56"/>
    </row>
    <row r="48" spans="2:22">
      <c r="B48" s="34"/>
      <c r="C48" s="45"/>
      <c r="D48" s="148" t="s">
        <v>117</v>
      </c>
      <c r="E48" s="155"/>
      <c r="F48" s="155"/>
      <c r="G48" s="155"/>
      <c r="H48" s="155"/>
      <c r="I48" s="155"/>
      <c r="J48" s="155"/>
      <c r="K48" s="155"/>
      <c r="L48" s="155"/>
      <c r="M48" s="155"/>
      <c r="N48" s="156"/>
      <c r="Q48" s="47" t="s">
        <v>12</v>
      </c>
      <c r="R48" s="49"/>
      <c r="S48" s="50"/>
      <c r="T48" s="51"/>
      <c r="U48" s="52"/>
      <c r="V48" s="56"/>
    </row>
    <row r="49" spans="2:22" s="42" customFormat="1">
      <c r="B49" s="34"/>
      <c r="C49" s="45"/>
      <c r="D49" s="81" t="s">
        <v>118</v>
      </c>
      <c r="E49" s="84"/>
      <c r="F49" s="84"/>
      <c r="G49" s="84"/>
      <c r="H49" s="84"/>
      <c r="I49" s="84"/>
      <c r="J49" s="84"/>
      <c r="K49" s="84"/>
      <c r="L49" s="84"/>
      <c r="M49" s="84"/>
      <c r="N49" s="85"/>
      <c r="Q49" s="47" t="s">
        <v>12</v>
      </c>
      <c r="R49" s="49"/>
      <c r="S49" s="50"/>
      <c r="T49" s="51"/>
      <c r="U49" s="52"/>
      <c r="V49" s="56"/>
    </row>
    <row r="50" spans="2:22" s="42" customFormat="1">
      <c r="B50" s="34"/>
      <c r="C50" s="45"/>
      <c r="D50" s="148" t="s">
        <v>119</v>
      </c>
      <c r="E50" s="149"/>
      <c r="F50" s="149"/>
      <c r="G50" s="149"/>
      <c r="H50" s="149"/>
      <c r="I50" s="149"/>
      <c r="J50" s="149"/>
      <c r="K50" s="149"/>
      <c r="L50" s="149"/>
      <c r="M50" s="149"/>
      <c r="N50" s="150"/>
      <c r="Q50" s="47"/>
      <c r="R50" s="49"/>
      <c r="S50" s="50"/>
      <c r="T50" s="51"/>
      <c r="U50" s="52"/>
      <c r="V50" s="56"/>
    </row>
    <row r="51" spans="2:22" ht="15.75" thickBo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146" t="str">
        <f>IF(ABR="risque",S51,"")</f>
        <v/>
      </c>
      <c r="N51" s="147"/>
      <c r="Q51" s="47"/>
      <c r="R51" s="49">
        <f>IF(AND(C48=Q48,C49=Q49,C50=Q50),1,0)</f>
        <v>0</v>
      </c>
      <c r="S51" s="50" t="str">
        <f>IF(R51=1,"Bonne réponse","Mauvaise réponse")</f>
        <v>Mauvaise réponse</v>
      </c>
      <c r="T51" s="51"/>
      <c r="U51" s="52"/>
      <c r="V51" s="56"/>
    </row>
    <row r="52" spans="2:22" ht="15.75" thickBot="1">
      <c r="B52" s="39" t="s">
        <v>19</v>
      </c>
      <c r="C52" s="33"/>
      <c r="D52" s="151" t="s">
        <v>120</v>
      </c>
      <c r="E52" s="151"/>
      <c r="F52" s="151"/>
      <c r="G52" s="151"/>
      <c r="H52" s="151"/>
      <c r="I52" s="151"/>
      <c r="J52" s="151"/>
      <c r="K52" s="151"/>
      <c r="L52" s="151"/>
      <c r="M52" s="151"/>
      <c r="N52" s="152"/>
      <c r="Q52" s="47"/>
      <c r="R52" s="49"/>
      <c r="S52" s="50"/>
      <c r="T52" s="51"/>
      <c r="U52" s="52"/>
      <c r="V52" s="56"/>
    </row>
    <row r="53" spans="2:22">
      <c r="B53" s="34"/>
      <c r="C53" s="35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4"/>
      <c r="Q53" s="47"/>
      <c r="R53" s="49"/>
      <c r="S53" s="50"/>
      <c r="T53" s="51"/>
      <c r="U53" s="52"/>
      <c r="V53" s="56"/>
    </row>
    <row r="54" spans="2:22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Q54" s="47"/>
      <c r="R54" s="49"/>
      <c r="S54" s="50"/>
      <c r="T54" s="51"/>
      <c r="U54" s="52"/>
      <c r="V54" s="56"/>
    </row>
    <row r="55" spans="2:22">
      <c r="B55" s="34"/>
      <c r="C55" s="45"/>
      <c r="D55" s="148" t="s">
        <v>121</v>
      </c>
      <c r="E55" s="155"/>
      <c r="F55" s="155"/>
      <c r="G55" s="155"/>
      <c r="H55" s="155"/>
      <c r="I55" s="155"/>
      <c r="J55" s="155"/>
      <c r="K55" s="155"/>
      <c r="L55" s="155"/>
      <c r="M55" s="155"/>
      <c r="N55" s="156"/>
      <c r="Q55" s="47" t="s">
        <v>12</v>
      </c>
      <c r="R55" s="49"/>
      <c r="S55" s="50"/>
      <c r="T55" s="51"/>
      <c r="U55" s="52"/>
      <c r="V55" s="56"/>
    </row>
    <row r="56" spans="2:22" s="42" customFormat="1">
      <c r="B56" s="34"/>
      <c r="C56" s="45"/>
      <c r="D56" s="81" t="s">
        <v>122</v>
      </c>
      <c r="E56" s="84"/>
      <c r="F56" s="84"/>
      <c r="G56" s="84"/>
      <c r="H56" s="84"/>
      <c r="I56" s="84"/>
      <c r="J56" s="84"/>
      <c r="K56" s="84"/>
      <c r="L56" s="84"/>
      <c r="M56" s="84"/>
      <c r="N56" s="85"/>
      <c r="Q56" s="47" t="s">
        <v>12</v>
      </c>
      <c r="R56" s="49"/>
      <c r="S56" s="50"/>
      <c r="T56" s="51"/>
      <c r="U56" s="52"/>
      <c r="V56" s="56"/>
    </row>
    <row r="57" spans="2:22" s="42" customFormat="1">
      <c r="B57" s="34"/>
      <c r="C57" s="45"/>
      <c r="D57" s="81" t="s">
        <v>123</v>
      </c>
      <c r="E57" s="84"/>
      <c r="F57" s="84"/>
      <c r="G57" s="84"/>
      <c r="H57" s="84"/>
      <c r="I57" s="84"/>
      <c r="J57" s="84"/>
      <c r="K57" s="84"/>
      <c r="L57" s="84"/>
      <c r="M57" s="84"/>
      <c r="N57" s="85"/>
      <c r="Q57" s="47"/>
      <c r="R57" s="49"/>
      <c r="S57" s="50"/>
      <c r="T57" s="51"/>
      <c r="U57" s="52"/>
      <c r="V57" s="56"/>
    </row>
    <row r="58" spans="2:22" s="42" customFormat="1">
      <c r="B58" s="34"/>
      <c r="C58" s="45"/>
      <c r="D58" s="148" t="s">
        <v>124</v>
      </c>
      <c r="E58" s="149"/>
      <c r="F58" s="149"/>
      <c r="G58" s="149"/>
      <c r="H58" s="149"/>
      <c r="I58" s="149"/>
      <c r="J58" s="149"/>
      <c r="K58" s="149"/>
      <c r="L58" s="149"/>
      <c r="M58" s="149"/>
      <c r="N58" s="150"/>
      <c r="Q58" s="47"/>
      <c r="R58" s="49"/>
      <c r="S58" s="50"/>
      <c r="T58" s="51"/>
      <c r="U58" s="52"/>
      <c r="V58" s="56"/>
    </row>
    <row r="59" spans="2:22" ht="15.75" thickBot="1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146" t="str">
        <f>IF(ABR="risque",S59,"")</f>
        <v/>
      </c>
      <c r="N59" s="147"/>
      <c r="Q59" s="47"/>
      <c r="R59" s="49">
        <f>IF(AND(C55=Q55,C56=Q56,C57=Q57,C58=Q58),1,0)</f>
        <v>0</v>
      </c>
      <c r="S59" s="50" t="str">
        <f>IF(R59=1,"Bonne réponse","Mauvaise réponse")</f>
        <v>Mauvaise réponse</v>
      </c>
      <c r="T59" s="51"/>
      <c r="U59" s="52"/>
      <c r="V59" s="56"/>
    </row>
    <row r="60" spans="2:22" ht="15.75" thickBot="1">
      <c r="B60" s="39" t="s">
        <v>20</v>
      </c>
      <c r="C60" s="33"/>
      <c r="D60" s="151" t="s">
        <v>125</v>
      </c>
      <c r="E60" s="151"/>
      <c r="F60" s="151"/>
      <c r="G60" s="151"/>
      <c r="H60" s="151"/>
      <c r="I60" s="151"/>
      <c r="J60" s="151"/>
      <c r="K60" s="151"/>
      <c r="L60" s="151"/>
      <c r="M60" s="151"/>
      <c r="N60" s="152"/>
      <c r="Q60" s="47"/>
      <c r="R60" s="49"/>
      <c r="S60" s="50"/>
      <c r="T60" s="51"/>
      <c r="U60" s="52"/>
      <c r="V60" s="56"/>
    </row>
    <row r="61" spans="2:22">
      <c r="B61" s="34"/>
      <c r="C61" s="35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4"/>
      <c r="Q61" s="47"/>
      <c r="R61" s="49"/>
      <c r="S61" s="50"/>
      <c r="T61" s="51"/>
      <c r="U61" s="52"/>
      <c r="V61" s="56"/>
    </row>
    <row r="62" spans="2:22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6"/>
      <c r="Q62" s="47"/>
      <c r="R62" s="49"/>
      <c r="S62" s="50"/>
      <c r="T62" s="51"/>
      <c r="U62" s="52"/>
      <c r="V62" s="56"/>
    </row>
    <row r="63" spans="2:22">
      <c r="B63" s="34"/>
      <c r="C63" s="40"/>
      <c r="D63" s="148" t="s">
        <v>126</v>
      </c>
      <c r="E63" s="155"/>
      <c r="F63" s="155"/>
      <c r="G63" s="155"/>
      <c r="H63" s="155"/>
      <c r="I63" s="155"/>
      <c r="J63" s="155"/>
      <c r="K63" s="155"/>
      <c r="L63" s="155"/>
      <c r="M63" s="155"/>
      <c r="N63" s="156"/>
      <c r="Q63" s="47"/>
      <c r="R63" s="49"/>
      <c r="S63" s="50"/>
      <c r="T63" s="51"/>
      <c r="U63" s="52"/>
      <c r="V63" s="56"/>
    </row>
    <row r="64" spans="2:22" s="42" customFormat="1">
      <c r="B64" s="34"/>
      <c r="C64" s="45"/>
      <c r="D64" s="81" t="s">
        <v>127</v>
      </c>
      <c r="E64" s="84"/>
      <c r="F64" s="84"/>
      <c r="G64" s="84"/>
      <c r="H64" s="84"/>
      <c r="I64" s="84"/>
      <c r="J64" s="84"/>
      <c r="K64" s="84"/>
      <c r="L64" s="84"/>
      <c r="M64" s="84"/>
      <c r="N64" s="85"/>
      <c r="Q64" s="47" t="s">
        <v>12</v>
      </c>
      <c r="R64" s="49"/>
      <c r="S64" s="50"/>
      <c r="T64" s="51"/>
      <c r="U64" s="52"/>
      <c r="V64" s="56"/>
    </row>
    <row r="65" spans="2:22">
      <c r="B65" s="34"/>
      <c r="C65" s="45"/>
      <c r="D65" s="148" t="s">
        <v>128</v>
      </c>
      <c r="E65" s="155"/>
      <c r="F65" s="155"/>
      <c r="G65" s="155"/>
      <c r="H65" s="155"/>
      <c r="I65" s="155"/>
      <c r="J65" s="155"/>
      <c r="K65" s="155"/>
      <c r="L65" s="155"/>
      <c r="M65" s="155"/>
      <c r="N65" s="156"/>
      <c r="Q65" s="47"/>
      <c r="R65" s="49"/>
      <c r="S65" s="50"/>
      <c r="T65" s="51"/>
      <c r="U65" s="52"/>
      <c r="V65" s="56"/>
    </row>
    <row r="66" spans="2:22" ht="15.75" thickBot="1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146" t="str">
        <f>IF(ABR="risque",S66,"")</f>
        <v/>
      </c>
      <c r="N66" s="147"/>
      <c r="Q66" s="47"/>
      <c r="R66" s="49">
        <f>IF(AND(C63=Q63,C64=Q64,C65=Q65),1,0)</f>
        <v>0</v>
      </c>
      <c r="S66" s="50" t="str">
        <f>IF(R66=1,"Bonne réponse","Mauvaise réponse")</f>
        <v>Mauvaise réponse</v>
      </c>
      <c r="T66" s="51"/>
      <c r="U66" s="52"/>
      <c r="V66" s="56"/>
    </row>
    <row r="67" spans="2:22" ht="15.75" customHeight="1" thickBot="1">
      <c r="B67" s="39" t="s">
        <v>115</v>
      </c>
      <c r="C67" s="33"/>
      <c r="D67" s="151" t="s">
        <v>129</v>
      </c>
      <c r="E67" s="151"/>
      <c r="F67" s="151"/>
      <c r="G67" s="151"/>
      <c r="H67" s="151"/>
      <c r="I67" s="151"/>
      <c r="J67" s="151"/>
      <c r="K67" s="151"/>
      <c r="L67" s="151"/>
      <c r="M67" s="151"/>
      <c r="N67" s="152"/>
      <c r="Q67" s="47"/>
      <c r="R67" s="49"/>
      <c r="S67" s="50"/>
      <c r="T67" s="51"/>
      <c r="U67" s="52"/>
      <c r="V67" s="56"/>
    </row>
    <row r="68" spans="2:22">
      <c r="B68" s="34"/>
      <c r="C68" s="35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4"/>
      <c r="Q68" s="47"/>
      <c r="R68" s="49"/>
      <c r="S68" s="50"/>
      <c r="T68" s="51"/>
      <c r="U68" s="52"/>
      <c r="V68" s="56"/>
    </row>
    <row r="69" spans="2:22"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6"/>
      <c r="Q69" s="47"/>
      <c r="R69" s="49"/>
      <c r="S69" s="50"/>
      <c r="T69" s="51"/>
      <c r="U69" s="52"/>
      <c r="V69" s="56"/>
    </row>
    <row r="70" spans="2:22">
      <c r="B70" s="34"/>
      <c r="C70" s="45"/>
      <c r="D70" s="148" t="s">
        <v>14</v>
      </c>
      <c r="E70" s="155"/>
      <c r="F70" s="155"/>
      <c r="G70" s="155"/>
      <c r="H70" s="155"/>
      <c r="I70" s="155"/>
      <c r="J70" s="155"/>
      <c r="K70" s="155"/>
      <c r="L70" s="155"/>
      <c r="M70" s="155"/>
      <c r="N70" s="156"/>
      <c r="Q70" s="47" t="s">
        <v>12</v>
      </c>
      <c r="R70" s="49"/>
      <c r="S70" s="50"/>
      <c r="T70" s="51"/>
      <c r="U70" s="52"/>
      <c r="V70" s="56"/>
    </row>
    <row r="71" spans="2:22">
      <c r="B71" s="34"/>
      <c r="C71" s="45"/>
      <c r="D71" s="148" t="s">
        <v>15</v>
      </c>
      <c r="E71" s="155"/>
      <c r="F71" s="155"/>
      <c r="G71" s="155"/>
      <c r="H71" s="155"/>
      <c r="I71" s="155"/>
      <c r="J71" s="155"/>
      <c r="K71" s="155"/>
      <c r="L71" s="155"/>
      <c r="M71" s="155"/>
      <c r="N71" s="156"/>
      <c r="Q71" s="47"/>
      <c r="R71" s="49"/>
      <c r="S71" s="50"/>
      <c r="T71" s="51"/>
      <c r="U71" s="52"/>
      <c r="V71" s="56"/>
    </row>
    <row r="72" spans="2:22" ht="15.75" thickBot="1"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146" t="str">
        <f>IF(ABR="risque",S72,"")</f>
        <v/>
      </c>
      <c r="N72" s="147"/>
      <c r="Q72" s="47"/>
      <c r="R72" s="49">
        <f>IF(AND(C70=Q70,C71=Q71),1,0)</f>
        <v>0</v>
      </c>
      <c r="S72" s="50" t="str">
        <f>IF(R72=1,"Bonne réponse","Mauvaise réponse")</f>
        <v>Mauvaise réponse</v>
      </c>
      <c r="T72" s="51">
        <f>COUNTA(M37:M73)</f>
        <v>5</v>
      </c>
      <c r="U72" s="52">
        <f>SUM(R37:R73)/NBQ_2</f>
        <v>0</v>
      </c>
      <c r="V72" s="56">
        <v>1</v>
      </c>
    </row>
    <row r="73" spans="2:22">
      <c r="B73" s="157" t="s">
        <v>130</v>
      </c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9"/>
      <c r="Q73" s="47"/>
      <c r="R73" s="49"/>
      <c r="S73" s="50"/>
      <c r="T73" s="51"/>
      <c r="U73" s="52"/>
      <c r="V73" s="56"/>
    </row>
    <row r="74" spans="2:22" ht="15.75" thickBot="1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2"/>
      <c r="Q74" s="47"/>
      <c r="R74" s="49"/>
      <c r="S74" s="50"/>
      <c r="T74" s="51"/>
      <c r="U74" s="52"/>
      <c r="V74" s="56"/>
    </row>
    <row r="75" spans="2:22" ht="15.75" thickBot="1">
      <c r="B75" s="39" t="s">
        <v>21</v>
      </c>
      <c r="C75" s="33"/>
      <c r="D75" s="151" t="s">
        <v>131</v>
      </c>
      <c r="E75" s="151"/>
      <c r="F75" s="151"/>
      <c r="G75" s="151"/>
      <c r="H75" s="151"/>
      <c r="I75" s="151"/>
      <c r="J75" s="151"/>
      <c r="K75" s="151"/>
      <c r="L75" s="151"/>
      <c r="M75" s="151"/>
      <c r="N75" s="152"/>
      <c r="Q75" s="47"/>
      <c r="R75" s="49"/>
      <c r="S75" s="50"/>
      <c r="T75" s="51"/>
      <c r="U75" s="52"/>
      <c r="V75" s="56"/>
    </row>
    <row r="76" spans="2:22">
      <c r="B76" s="34"/>
      <c r="C76" s="35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4"/>
      <c r="Q76" s="47"/>
      <c r="R76" s="49"/>
      <c r="S76" s="50"/>
      <c r="T76" s="51"/>
      <c r="U76" s="52"/>
      <c r="V76" s="56"/>
    </row>
    <row r="77" spans="2:22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6"/>
      <c r="Q77" s="47"/>
      <c r="R77" s="49"/>
      <c r="S77" s="50"/>
      <c r="T77" s="51"/>
      <c r="U77" s="52"/>
      <c r="V77" s="56"/>
    </row>
    <row r="78" spans="2:22">
      <c r="B78" s="34"/>
      <c r="C78" s="45"/>
      <c r="D78" s="148" t="s">
        <v>87</v>
      </c>
      <c r="E78" s="155"/>
      <c r="F78" s="155"/>
      <c r="G78" s="155"/>
      <c r="H78" s="155"/>
      <c r="I78" s="155"/>
      <c r="J78" s="155"/>
      <c r="K78" s="155"/>
      <c r="L78" s="155"/>
      <c r="M78" s="155"/>
      <c r="N78" s="156"/>
      <c r="Q78" s="47" t="s">
        <v>12</v>
      </c>
      <c r="R78" s="49"/>
      <c r="S78" s="50"/>
      <c r="T78" s="51"/>
      <c r="U78" s="52"/>
      <c r="V78" s="56"/>
    </row>
    <row r="79" spans="2:22" s="42" customFormat="1">
      <c r="B79" s="34"/>
      <c r="C79" s="45"/>
      <c r="D79" s="81" t="s">
        <v>132</v>
      </c>
      <c r="E79" s="84"/>
      <c r="F79" s="84"/>
      <c r="G79" s="84"/>
      <c r="H79" s="84"/>
      <c r="I79" s="84"/>
      <c r="J79" s="84"/>
      <c r="K79" s="84"/>
      <c r="L79" s="84"/>
      <c r="M79" s="84"/>
      <c r="N79" s="85"/>
      <c r="Q79" s="47"/>
      <c r="R79" s="49"/>
      <c r="S79" s="50"/>
      <c r="T79" s="51"/>
      <c r="U79" s="52"/>
      <c r="V79" s="56"/>
    </row>
    <row r="80" spans="2:22" s="42" customFormat="1">
      <c r="B80" s="34"/>
      <c r="C80" s="45"/>
      <c r="D80" s="81" t="s">
        <v>133</v>
      </c>
      <c r="E80" s="84"/>
      <c r="F80" s="84"/>
      <c r="G80" s="84"/>
      <c r="H80" s="84"/>
      <c r="I80" s="84"/>
      <c r="J80" s="84"/>
      <c r="K80" s="84"/>
      <c r="L80" s="84"/>
      <c r="M80" s="84"/>
      <c r="N80" s="85"/>
      <c r="Q80" s="47"/>
      <c r="R80" s="49"/>
      <c r="S80" s="50"/>
      <c r="T80" s="51"/>
      <c r="U80" s="52"/>
      <c r="V80" s="56"/>
    </row>
    <row r="81" spans="2:22">
      <c r="B81" s="34"/>
      <c r="C81" s="45"/>
      <c r="D81" s="148" t="s">
        <v>134</v>
      </c>
      <c r="E81" s="155"/>
      <c r="F81" s="155"/>
      <c r="G81" s="155"/>
      <c r="H81" s="155"/>
      <c r="I81" s="155"/>
      <c r="J81" s="155"/>
      <c r="K81" s="155"/>
      <c r="L81" s="155"/>
      <c r="M81" s="155"/>
      <c r="N81" s="156"/>
      <c r="Q81" s="47"/>
      <c r="R81" s="49"/>
      <c r="S81" s="50"/>
      <c r="T81" s="51"/>
      <c r="U81" s="52"/>
      <c r="V81" s="56"/>
    </row>
    <row r="82" spans="2:22" ht="15.75" thickBo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146" t="str">
        <f>IF(ABR="risque",S82,"")</f>
        <v/>
      </c>
      <c r="N82" s="147"/>
      <c r="Q82" s="47"/>
      <c r="R82" s="49">
        <f>IF(AND(C78=Q78,C79=Q79,C80=Q80,C81=Q81),1,0)</f>
        <v>0</v>
      </c>
      <c r="S82" s="50" t="str">
        <f>IF(R82=1,"Bonne réponse","Mauvaise réponse")</f>
        <v>Mauvaise réponse</v>
      </c>
      <c r="T82" s="51"/>
      <c r="U82" s="52"/>
      <c r="V82" s="56"/>
    </row>
    <row r="83" spans="2:22" ht="15.75" thickBot="1">
      <c r="B83" s="41" t="s">
        <v>135</v>
      </c>
      <c r="C83" s="33"/>
      <c r="D83" s="151" t="s">
        <v>136</v>
      </c>
      <c r="E83" s="151"/>
      <c r="F83" s="151"/>
      <c r="G83" s="151"/>
      <c r="H83" s="151"/>
      <c r="I83" s="151"/>
      <c r="J83" s="151"/>
      <c r="K83" s="151"/>
      <c r="L83" s="151"/>
      <c r="M83" s="151"/>
      <c r="N83" s="152"/>
      <c r="Q83" s="47"/>
      <c r="R83" s="49"/>
      <c r="S83" s="50"/>
      <c r="T83" s="51"/>
      <c r="U83" s="52"/>
      <c r="V83" s="56"/>
    </row>
    <row r="84" spans="2:22">
      <c r="B84" s="34"/>
      <c r="C84" s="35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4"/>
      <c r="Q84" s="47"/>
      <c r="R84" s="49"/>
      <c r="S84" s="50"/>
      <c r="T84" s="51"/>
      <c r="U84" s="52"/>
      <c r="V84" s="56"/>
    </row>
    <row r="85" spans="2:22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6"/>
      <c r="Q85" s="47"/>
      <c r="R85" s="49"/>
      <c r="S85" s="50"/>
      <c r="T85" s="51"/>
      <c r="U85" s="52"/>
      <c r="V85" s="56"/>
    </row>
    <row r="86" spans="2:22">
      <c r="B86" s="34"/>
      <c r="C86" s="45"/>
      <c r="D86" s="148" t="s">
        <v>14</v>
      </c>
      <c r="E86" s="155"/>
      <c r="F86" s="155"/>
      <c r="G86" s="155"/>
      <c r="H86" s="155"/>
      <c r="I86" s="155"/>
      <c r="J86" s="155"/>
      <c r="K86" s="155"/>
      <c r="L86" s="155"/>
      <c r="M86" s="155"/>
      <c r="N86" s="156"/>
      <c r="Q86" s="47" t="s">
        <v>12</v>
      </c>
      <c r="R86" s="49"/>
      <c r="S86" s="50"/>
      <c r="T86" s="51"/>
      <c r="U86" s="52"/>
      <c r="V86" s="56"/>
    </row>
    <row r="87" spans="2:22">
      <c r="B87" s="34"/>
      <c r="C87" s="45"/>
      <c r="D87" s="148" t="s">
        <v>15</v>
      </c>
      <c r="E87" s="155"/>
      <c r="F87" s="155"/>
      <c r="G87" s="155"/>
      <c r="H87" s="155"/>
      <c r="I87" s="155"/>
      <c r="J87" s="155"/>
      <c r="K87" s="155"/>
      <c r="L87" s="155"/>
      <c r="M87" s="155"/>
      <c r="N87" s="156"/>
      <c r="Q87" s="47"/>
      <c r="R87" s="49"/>
      <c r="S87" s="50"/>
      <c r="T87" s="51"/>
      <c r="U87" s="52"/>
      <c r="V87" s="56"/>
    </row>
    <row r="88" spans="2:22" ht="15.75" thickBo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146" t="str">
        <f>IF(ABR="risque",S88,"")</f>
        <v/>
      </c>
      <c r="N88" s="147"/>
      <c r="Q88" s="47"/>
      <c r="R88" s="49">
        <f>IF(AND(C86=Q86,C87=Q87),1,0)</f>
        <v>0</v>
      </c>
      <c r="S88" s="50" t="str">
        <f>IF(R88=1,"Bonne réponse","Mauvaise réponse")</f>
        <v>Mauvaise réponse</v>
      </c>
      <c r="T88" s="51"/>
      <c r="U88" s="52"/>
      <c r="V88" s="56"/>
    </row>
    <row r="89" spans="2:22" ht="15.75" thickBot="1">
      <c r="B89" s="39" t="s">
        <v>137</v>
      </c>
      <c r="C89" s="33"/>
      <c r="D89" s="151" t="s">
        <v>138</v>
      </c>
      <c r="E89" s="151"/>
      <c r="F89" s="151"/>
      <c r="G89" s="151"/>
      <c r="H89" s="151"/>
      <c r="I89" s="151"/>
      <c r="J89" s="151"/>
      <c r="K89" s="151"/>
      <c r="L89" s="151"/>
      <c r="M89" s="151"/>
      <c r="N89" s="152"/>
      <c r="Q89" s="47"/>
      <c r="R89" s="49"/>
      <c r="S89" s="50"/>
      <c r="T89" s="51"/>
      <c r="U89" s="52"/>
      <c r="V89" s="56"/>
    </row>
    <row r="90" spans="2:22">
      <c r="B90" s="34"/>
      <c r="C90" s="35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4"/>
      <c r="Q90" s="47"/>
      <c r="R90" s="49"/>
      <c r="S90" s="50"/>
      <c r="T90" s="51"/>
      <c r="U90" s="52"/>
      <c r="V90" s="56"/>
    </row>
    <row r="91" spans="2:22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6"/>
      <c r="Q91" s="47"/>
      <c r="R91" s="49"/>
      <c r="S91" s="50"/>
      <c r="T91" s="51"/>
      <c r="U91" s="52"/>
      <c r="V91" s="56"/>
    </row>
    <row r="92" spans="2:22">
      <c r="B92" s="34"/>
      <c r="C92" s="45"/>
      <c r="D92" s="148" t="s">
        <v>139</v>
      </c>
      <c r="E92" s="155"/>
      <c r="F92" s="155"/>
      <c r="G92" s="155"/>
      <c r="H92" s="155"/>
      <c r="I92" s="155"/>
      <c r="J92" s="155"/>
      <c r="K92" s="155"/>
      <c r="L92" s="155"/>
      <c r="M92" s="155"/>
      <c r="N92" s="156"/>
      <c r="Q92" s="47"/>
      <c r="R92" s="49"/>
      <c r="S92" s="50"/>
      <c r="T92" s="51"/>
      <c r="U92" s="52"/>
      <c r="V92" s="56"/>
    </row>
    <row r="93" spans="2:22" s="42" customFormat="1">
      <c r="B93" s="34"/>
      <c r="C93" s="45"/>
      <c r="D93" s="81" t="s">
        <v>140</v>
      </c>
      <c r="E93" s="84"/>
      <c r="F93" s="84"/>
      <c r="G93" s="84"/>
      <c r="H93" s="84"/>
      <c r="I93" s="84"/>
      <c r="J93" s="84"/>
      <c r="K93" s="84"/>
      <c r="L93" s="84"/>
      <c r="M93" s="84"/>
      <c r="N93" s="85"/>
      <c r="Q93" s="47" t="s">
        <v>12</v>
      </c>
      <c r="R93" s="49"/>
      <c r="S93" s="50"/>
      <c r="T93" s="51"/>
      <c r="U93" s="52"/>
      <c r="V93" s="56"/>
    </row>
    <row r="94" spans="2:22" s="42" customFormat="1">
      <c r="B94" s="34"/>
      <c r="C94" s="45"/>
      <c r="D94" s="81" t="s">
        <v>141</v>
      </c>
      <c r="E94" s="84"/>
      <c r="F94" s="84"/>
      <c r="G94" s="84"/>
      <c r="H94" s="84"/>
      <c r="I94" s="84"/>
      <c r="J94" s="84"/>
      <c r="K94" s="84"/>
      <c r="L94" s="84"/>
      <c r="M94" s="84"/>
      <c r="N94" s="85"/>
      <c r="Q94" s="47"/>
      <c r="R94" s="49"/>
      <c r="S94" s="50"/>
      <c r="T94" s="51"/>
      <c r="U94" s="52"/>
      <c r="V94" s="56"/>
    </row>
    <row r="95" spans="2:22">
      <c r="B95" s="34"/>
      <c r="C95" s="45"/>
      <c r="D95" s="148" t="s">
        <v>142</v>
      </c>
      <c r="E95" s="155"/>
      <c r="F95" s="155"/>
      <c r="G95" s="155"/>
      <c r="H95" s="155"/>
      <c r="I95" s="155"/>
      <c r="J95" s="155"/>
      <c r="K95" s="155"/>
      <c r="L95" s="155"/>
      <c r="M95" s="155"/>
      <c r="N95" s="156"/>
      <c r="Q95" s="47"/>
      <c r="R95" s="49"/>
      <c r="S95" s="50"/>
      <c r="T95" s="51"/>
      <c r="U95" s="52"/>
      <c r="V95" s="56"/>
    </row>
    <row r="96" spans="2:22" ht="15.75" thickBo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146" t="str">
        <f>IF(ABR="risque",S96,"")</f>
        <v/>
      </c>
      <c r="N96" s="147"/>
      <c r="Q96" s="47"/>
      <c r="R96" s="49">
        <f>IF(AND(C92=Q92,C93=Q93,C94=Q94,C95=Q95),1,0)</f>
        <v>0</v>
      </c>
      <c r="S96" s="50" t="str">
        <f>IF(R96=1,"Bonne réponse","Mauvaise réponse")</f>
        <v>Mauvaise réponse</v>
      </c>
      <c r="T96" s="51"/>
      <c r="U96" s="52"/>
      <c r="V96" s="56"/>
    </row>
    <row r="97" spans="2:22" ht="15.75" thickBot="1">
      <c r="B97" s="39" t="s">
        <v>22</v>
      </c>
      <c r="C97" s="33"/>
      <c r="D97" s="151" t="s">
        <v>145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52"/>
      <c r="Q97" s="47"/>
      <c r="R97" s="49"/>
      <c r="S97" s="50"/>
      <c r="T97" s="51"/>
      <c r="U97" s="52"/>
      <c r="V97" s="56"/>
    </row>
    <row r="98" spans="2:22">
      <c r="B98" s="34"/>
      <c r="C98" s="35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4"/>
      <c r="Q98" s="47"/>
      <c r="R98" s="49"/>
      <c r="S98" s="50"/>
      <c r="T98" s="51"/>
      <c r="U98" s="52"/>
      <c r="V98" s="56"/>
    </row>
    <row r="99" spans="2:22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6"/>
      <c r="Q99" s="47"/>
      <c r="R99" s="49"/>
      <c r="S99" s="50"/>
      <c r="T99" s="51"/>
      <c r="U99" s="52"/>
      <c r="V99" s="56"/>
    </row>
    <row r="100" spans="2:22">
      <c r="B100" s="34"/>
      <c r="C100" s="45"/>
      <c r="D100" s="148" t="s">
        <v>146</v>
      </c>
      <c r="E100" s="155"/>
      <c r="F100" s="155"/>
      <c r="G100" s="155"/>
      <c r="H100" s="155"/>
      <c r="I100" s="155"/>
      <c r="J100" s="155"/>
      <c r="K100" s="155"/>
      <c r="L100" s="155"/>
      <c r="M100" s="155"/>
      <c r="N100" s="156"/>
      <c r="Q100" s="47"/>
      <c r="R100" s="49"/>
      <c r="S100" s="50"/>
      <c r="T100" s="51"/>
      <c r="U100" s="52"/>
      <c r="V100" s="56"/>
    </row>
    <row r="101" spans="2:22" s="42" customFormat="1">
      <c r="B101" s="34"/>
      <c r="C101" s="45"/>
      <c r="D101" s="81" t="s">
        <v>147</v>
      </c>
      <c r="E101" s="84"/>
      <c r="F101" s="84"/>
      <c r="G101" s="84"/>
      <c r="H101" s="84"/>
      <c r="I101" s="84"/>
      <c r="J101" s="84"/>
      <c r="K101" s="84"/>
      <c r="L101" s="84"/>
      <c r="M101" s="84"/>
      <c r="N101" s="85"/>
      <c r="Q101" s="47"/>
      <c r="R101" s="49"/>
      <c r="S101" s="50"/>
      <c r="T101" s="51"/>
      <c r="U101" s="52"/>
      <c r="V101" s="56"/>
    </row>
    <row r="102" spans="2:22" s="42" customFormat="1">
      <c r="B102" s="34"/>
      <c r="C102" s="45"/>
      <c r="D102" s="81" t="s">
        <v>148</v>
      </c>
      <c r="E102" s="84"/>
      <c r="F102" s="84"/>
      <c r="G102" s="84"/>
      <c r="H102" s="84"/>
      <c r="I102" s="84"/>
      <c r="J102" s="84"/>
      <c r="K102" s="84"/>
      <c r="L102" s="84"/>
      <c r="M102" s="84"/>
      <c r="N102" s="85"/>
      <c r="Q102" s="47" t="s">
        <v>12</v>
      </c>
      <c r="R102" s="49"/>
      <c r="S102" s="50"/>
      <c r="T102" s="51"/>
      <c r="U102" s="52"/>
      <c r="V102" s="56"/>
    </row>
    <row r="103" spans="2:22">
      <c r="B103" s="34"/>
      <c r="C103" s="45"/>
      <c r="D103" s="148" t="s">
        <v>149</v>
      </c>
      <c r="E103" s="155"/>
      <c r="F103" s="155"/>
      <c r="G103" s="155"/>
      <c r="H103" s="155"/>
      <c r="I103" s="155"/>
      <c r="J103" s="155"/>
      <c r="K103" s="155"/>
      <c r="L103" s="155"/>
      <c r="M103" s="155"/>
      <c r="N103" s="156"/>
      <c r="Q103" s="47" t="s">
        <v>12</v>
      </c>
      <c r="R103" s="49"/>
      <c r="S103" s="50"/>
      <c r="T103" s="51"/>
      <c r="U103" s="52"/>
      <c r="V103" s="56"/>
    </row>
    <row r="104" spans="2:22" s="42" customFormat="1" ht="15.75" thickBot="1">
      <c r="B104" s="34"/>
      <c r="C104" s="86"/>
      <c r="D104" s="82"/>
      <c r="E104" s="84"/>
      <c r="F104" s="84"/>
      <c r="G104" s="84"/>
      <c r="H104" s="84"/>
      <c r="I104" s="84"/>
      <c r="J104" s="84"/>
      <c r="K104" s="84"/>
      <c r="L104" s="84"/>
      <c r="M104" s="163" t="str">
        <f>IF(ABR="risque",S104,"")</f>
        <v/>
      </c>
      <c r="N104" s="164"/>
      <c r="Q104" s="47"/>
      <c r="R104" s="49">
        <f>IF(AND(C100=Q100,C101=Q101,C102=Q102,C103=Q103),1,0)</f>
        <v>0</v>
      </c>
      <c r="S104" s="50" t="str">
        <f>IF(R104=1,"Bonne réponse","Mauvaise réponse")</f>
        <v>Mauvaise réponse</v>
      </c>
      <c r="T104" s="51"/>
      <c r="U104" s="52"/>
      <c r="V104" s="56"/>
    </row>
    <row r="105" spans="2:22" s="42" customFormat="1" ht="15.75" thickBot="1">
      <c r="B105" s="41" t="s">
        <v>143</v>
      </c>
      <c r="C105" s="33"/>
      <c r="D105" s="151" t="s">
        <v>150</v>
      </c>
      <c r="E105" s="151"/>
      <c r="F105" s="151"/>
      <c r="G105" s="151"/>
      <c r="H105" s="151"/>
      <c r="I105" s="151"/>
      <c r="J105" s="151"/>
      <c r="K105" s="151"/>
      <c r="L105" s="151"/>
      <c r="M105" s="151"/>
      <c r="N105" s="152"/>
      <c r="Q105" s="47"/>
      <c r="R105" s="49"/>
      <c r="S105" s="50"/>
      <c r="T105" s="51"/>
      <c r="U105" s="52"/>
      <c r="V105" s="56"/>
    </row>
    <row r="106" spans="2:22" s="42" customFormat="1">
      <c r="B106" s="34"/>
      <c r="C106" s="35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4"/>
      <c r="Q106" s="47"/>
      <c r="R106" s="49"/>
      <c r="S106" s="50"/>
      <c r="T106" s="51"/>
      <c r="U106" s="52"/>
      <c r="V106" s="56"/>
    </row>
    <row r="107" spans="2:22" s="42" customForma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6"/>
      <c r="Q107" s="47"/>
      <c r="R107" s="49"/>
      <c r="S107" s="50"/>
      <c r="T107" s="51"/>
      <c r="U107" s="52"/>
      <c r="V107" s="56"/>
    </row>
    <row r="108" spans="2:22" s="42" customFormat="1">
      <c r="B108" s="34"/>
      <c r="C108" s="45"/>
      <c r="D108" s="148" t="s">
        <v>151</v>
      </c>
      <c r="E108" s="155"/>
      <c r="F108" s="155"/>
      <c r="G108" s="155"/>
      <c r="H108" s="155"/>
      <c r="I108" s="155"/>
      <c r="J108" s="155"/>
      <c r="K108" s="155"/>
      <c r="L108" s="155"/>
      <c r="M108" s="155"/>
      <c r="N108" s="156"/>
      <c r="Q108" s="47"/>
      <c r="R108" s="49"/>
      <c r="S108" s="50"/>
      <c r="T108" s="51"/>
      <c r="U108" s="52"/>
      <c r="V108" s="56"/>
    </row>
    <row r="109" spans="2:22" s="42" customFormat="1">
      <c r="B109" s="34"/>
      <c r="C109" s="45"/>
      <c r="D109" s="81" t="s">
        <v>152</v>
      </c>
      <c r="E109" s="84"/>
      <c r="F109" s="84"/>
      <c r="G109" s="84"/>
      <c r="H109" s="84"/>
      <c r="I109" s="84"/>
      <c r="J109" s="84"/>
      <c r="K109" s="84"/>
      <c r="L109" s="84"/>
      <c r="M109" s="84"/>
      <c r="N109" s="85"/>
      <c r="Q109" s="47"/>
      <c r="R109" s="49"/>
      <c r="S109" s="50"/>
      <c r="T109" s="51"/>
      <c r="U109" s="52"/>
      <c r="V109" s="56"/>
    </row>
    <row r="110" spans="2:22" s="42" customFormat="1">
      <c r="B110" s="34"/>
      <c r="C110" s="45"/>
      <c r="D110" s="81" t="s">
        <v>153</v>
      </c>
      <c r="E110" s="84"/>
      <c r="F110" s="84"/>
      <c r="G110" s="84"/>
      <c r="H110" s="84"/>
      <c r="I110" s="84"/>
      <c r="J110" s="84"/>
      <c r="K110" s="84"/>
      <c r="L110" s="84"/>
      <c r="M110" s="84"/>
      <c r="N110" s="85"/>
      <c r="Q110" s="47"/>
      <c r="R110" s="49"/>
      <c r="S110" s="50"/>
      <c r="T110" s="51"/>
      <c r="U110" s="52"/>
      <c r="V110" s="56"/>
    </row>
    <row r="111" spans="2:22" s="42" customFormat="1">
      <c r="B111" s="34"/>
      <c r="C111" s="45"/>
      <c r="D111" s="148" t="s">
        <v>154</v>
      </c>
      <c r="E111" s="155"/>
      <c r="F111" s="155"/>
      <c r="G111" s="155"/>
      <c r="H111" s="155"/>
      <c r="I111" s="155"/>
      <c r="J111" s="155"/>
      <c r="K111" s="155"/>
      <c r="L111" s="155"/>
      <c r="M111" s="155"/>
      <c r="N111" s="156"/>
      <c r="Q111" s="47" t="s">
        <v>12</v>
      </c>
      <c r="R111" s="49"/>
      <c r="S111" s="50"/>
      <c r="T111" s="51"/>
      <c r="U111" s="52"/>
      <c r="V111" s="56"/>
    </row>
    <row r="112" spans="2:22" s="42" customFormat="1" ht="15.75" thickBo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146" t="str">
        <f>IF(ABR="risque",S112,"")</f>
        <v/>
      </c>
      <c r="N112" s="147"/>
      <c r="Q112" s="47"/>
      <c r="R112" s="49">
        <f>IF(AND(C108=Q108,C109=Q109,C110=Q110,C111=Q111),1,0)</f>
        <v>0</v>
      </c>
      <c r="S112" s="50" t="str">
        <f>IF(R112=1,"Bonne réponse","Mauvaise réponse")</f>
        <v>Mauvaise réponse</v>
      </c>
      <c r="T112" s="51"/>
      <c r="U112" s="52"/>
      <c r="V112" s="56"/>
    </row>
    <row r="113" spans="2:22" ht="15.75" thickBot="1">
      <c r="B113" s="39" t="s">
        <v>144</v>
      </c>
      <c r="C113" s="33"/>
      <c r="D113" s="151" t="s">
        <v>155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52"/>
      <c r="Q113" s="47"/>
      <c r="R113" s="49"/>
      <c r="S113" s="50"/>
      <c r="T113" s="51"/>
      <c r="U113" s="52"/>
      <c r="V113" s="56"/>
    </row>
    <row r="114" spans="2:22">
      <c r="B114" s="34"/>
      <c r="C114" s="35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4"/>
      <c r="Q114" s="47"/>
      <c r="R114" s="49"/>
      <c r="S114" s="50"/>
      <c r="T114" s="51"/>
      <c r="U114" s="52"/>
      <c r="V114" s="56"/>
    </row>
    <row r="115" spans="2:22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6"/>
      <c r="Q115" s="47"/>
      <c r="R115" s="49"/>
      <c r="S115" s="50"/>
      <c r="T115" s="51"/>
      <c r="U115" s="52"/>
      <c r="V115" s="56"/>
    </row>
    <row r="116" spans="2:22">
      <c r="B116" s="34"/>
      <c r="C116" s="45"/>
      <c r="D116" s="148" t="s">
        <v>156</v>
      </c>
      <c r="E116" s="155"/>
      <c r="F116" s="155"/>
      <c r="G116" s="155"/>
      <c r="H116" s="155"/>
      <c r="I116" s="155"/>
      <c r="J116" s="155"/>
      <c r="K116" s="155"/>
      <c r="L116" s="155"/>
      <c r="M116" s="155"/>
      <c r="N116" s="156"/>
      <c r="Q116" s="47" t="s">
        <v>12</v>
      </c>
      <c r="R116" s="49"/>
      <c r="S116" s="50"/>
      <c r="T116" s="51"/>
      <c r="U116" s="52"/>
      <c r="V116" s="56"/>
    </row>
    <row r="117" spans="2:22" s="42" customFormat="1">
      <c r="B117" s="34"/>
      <c r="C117" s="45"/>
      <c r="D117" s="148" t="s">
        <v>157</v>
      </c>
      <c r="E117" s="155"/>
      <c r="F117" s="155"/>
      <c r="G117" s="155"/>
      <c r="H117" s="155"/>
      <c r="I117" s="155"/>
      <c r="J117" s="155"/>
      <c r="K117" s="155"/>
      <c r="L117" s="155"/>
      <c r="M117" s="155"/>
      <c r="N117" s="156"/>
      <c r="Q117" s="47"/>
      <c r="R117" s="49"/>
      <c r="S117" s="50"/>
      <c r="T117" s="51"/>
      <c r="U117" s="52"/>
      <c r="V117" s="56"/>
    </row>
    <row r="118" spans="2:22">
      <c r="B118" s="34"/>
      <c r="C118" s="45"/>
      <c r="D118" s="148" t="s">
        <v>158</v>
      </c>
      <c r="E118" s="155"/>
      <c r="F118" s="155"/>
      <c r="G118" s="155"/>
      <c r="H118" s="155"/>
      <c r="I118" s="155"/>
      <c r="J118" s="155"/>
      <c r="K118" s="155"/>
      <c r="L118" s="155"/>
      <c r="M118" s="155"/>
      <c r="N118" s="156"/>
      <c r="Q118" s="47"/>
      <c r="R118" s="49"/>
      <c r="S118" s="50"/>
      <c r="T118" s="51"/>
      <c r="U118" s="52"/>
      <c r="V118" s="56"/>
    </row>
    <row r="119" spans="2:22" ht="15.75" thickBo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146" t="str">
        <f>IF(ABR="risque",S119,"")</f>
        <v/>
      </c>
      <c r="N119" s="147"/>
      <c r="Q119" s="47"/>
      <c r="R119" s="49">
        <f>IF(AND(C116=Q116,C117=Q117,C118=Q118),1,0)</f>
        <v>0</v>
      </c>
      <c r="S119" s="50" t="str">
        <f>IF(R119=1,"Bonne réponse","Mauvaise réponse")</f>
        <v>Mauvaise réponse</v>
      </c>
      <c r="T119" s="51">
        <f>COUNTA(M75:M120)</f>
        <v>6</v>
      </c>
      <c r="U119" s="52">
        <f>SUM(R74:R119)/NBQ_3</f>
        <v>0</v>
      </c>
      <c r="V119" s="56">
        <f>IF(AND(R88=1,R112=1),1,0)</f>
        <v>0</v>
      </c>
    </row>
    <row r="120" spans="2:22" s="42" customFormat="1">
      <c r="B120" s="157" t="s">
        <v>159</v>
      </c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9"/>
      <c r="Q120" s="47"/>
      <c r="R120" s="49"/>
      <c r="S120" s="50"/>
      <c r="T120" s="51"/>
      <c r="U120" s="52"/>
      <c r="V120" s="56"/>
    </row>
    <row r="121" spans="2:22" s="42" customFormat="1" ht="15.75" thickBot="1">
      <c r="B121" s="160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2"/>
      <c r="Q121" s="47"/>
      <c r="R121" s="49"/>
      <c r="S121" s="50"/>
      <c r="T121" s="51"/>
      <c r="U121" s="52"/>
      <c r="V121" s="56"/>
    </row>
    <row r="122" spans="2:22" s="42" customFormat="1" ht="15.75" thickBot="1">
      <c r="B122" s="39" t="s">
        <v>82</v>
      </c>
      <c r="C122" s="33"/>
      <c r="D122" s="151" t="s">
        <v>160</v>
      </c>
      <c r="E122" s="151"/>
      <c r="F122" s="151"/>
      <c r="G122" s="151"/>
      <c r="H122" s="151"/>
      <c r="I122" s="151"/>
      <c r="J122" s="151"/>
      <c r="K122" s="151"/>
      <c r="L122" s="151"/>
      <c r="M122" s="151"/>
      <c r="N122" s="152"/>
      <c r="Q122" s="47"/>
      <c r="R122" s="49"/>
      <c r="S122" s="50"/>
      <c r="T122" s="51"/>
      <c r="U122" s="52"/>
      <c r="V122" s="56"/>
    </row>
    <row r="123" spans="2:22" s="42" customFormat="1">
      <c r="B123" s="34"/>
      <c r="C123" s="35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4"/>
      <c r="Q123" s="47"/>
      <c r="R123" s="49"/>
      <c r="S123" s="50"/>
      <c r="T123" s="51"/>
      <c r="U123" s="52"/>
      <c r="V123" s="56"/>
    </row>
    <row r="124" spans="2:22" s="42" customForma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6"/>
      <c r="Q124" s="47"/>
      <c r="R124" s="49"/>
      <c r="S124" s="50"/>
      <c r="T124" s="51"/>
      <c r="U124" s="52"/>
      <c r="V124" s="56"/>
    </row>
    <row r="125" spans="2:22" s="42" customFormat="1">
      <c r="B125" s="34"/>
      <c r="C125" s="45"/>
      <c r="D125" s="148" t="s">
        <v>161</v>
      </c>
      <c r="E125" s="155"/>
      <c r="F125" s="155"/>
      <c r="G125" s="155"/>
      <c r="H125" s="155"/>
      <c r="I125" s="155"/>
      <c r="J125" s="155"/>
      <c r="K125" s="155"/>
      <c r="L125" s="155"/>
      <c r="M125" s="155"/>
      <c r="N125" s="156"/>
      <c r="Q125" s="47" t="s">
        <v>12</v>
      </c>
      <c r="R125" s="49"/>
      <c r="S125" s="50"/>
      <c r="T125" s="51"/>
      <c r="U125" s="52"/>
      <c r="V125" s="56"/>
    </row>
    <row r="126" spans="2:22" s="42" customFormat="1">
      <c r="B126" s="34"/>
      <c r="C126" s="45"/>
      <c r="D126" s="81" t="s">
        <v>162</v>
      </c>
      <c r="E126" s="84"/>
      <c r="F126" s="84"/>
      <c r="G126" s="84"/>
      <c r="H126" s="84"/>
      <c r="I126" s="84"/>
      <c r="J126" s="84"/>
      <c r="K126" s="84"/>
      <c r="L126" s="84"/>
      <c r="M126" s="84"/>
      <c r="N126" s="85"/>
      <c r="Q126" s="47" t="s">
        <v>12</v>
      </c>
      <c r="R126" s="49"/>
      <c r="S126" s="50"/>
      <c r="T126" s="51"/>
      <c r="U126" s="52"/>
      <c r="V126" s="56"/>
    </row>
    <row r="127" spans="2:22" s="42" customFormat="1">
      <c r="B127" s="34"/>
      <c r="C127" s="45"/>
      <c r="D127" s="81" t="s">
        <v>163</v>
      </c>
      <c r="E127" s="84"/>
      <c r="F127" s="84"/>
      <c r="G127" s="84"/>
      <c r="H127" s="84"/>
      <c r="I127" s="84"/>
      <c r="J127" s="84"/>
      <c r="K127" s="84"/>
      <c r="L127" s="84"/>
      <c r="M127" s="84"/>
      <c r="N127" s="85"/>
      <c r="Q127" s="47" t="s">
        <v>12</v>
      </c>
      <c r="R127" s="49"/>
      <c r="S127" s="50"/>
      <c r="T127" s="51"/>
      <c r="U127" s="52"/>
      <c r="V127" s="56"/>
    </row>
    <row r="128" spans="2:22" s="42" customFormat="1">
      <c r="B128" s="34"/>
      <c r="C128" s="45"/>
      <c r="D128" s="81" t="s">
        <v>164</v>
      </c>
      <c r="E128" s="84"/>
      <c r="F128" s="84"/>
      <c r="G128" s="84"/>
      <c r="H128" s="84"/>
      <c r="I128" s="84"/>
      <c r="J128" s="84"/>
      <c r="K128" s="84"/>
      <c r="L128" s="84"/>
      <c r="M128" s="84"/>
      <c r="N128" s="85"/>
      <c r="Q128" s="47" t="s">
        <v>12</v>
      </c>
      <c r="R128" s="49"/>
      <c r="S128" s="50"/>
      <c r="T128" s="51"/>
      <c r="U128" s="52"/>
      <c r="V128" s="56"/>
    </row>
    <row r="129" spans="2:22" s="42" customFormat="1">
      <c r="B129" s="34"/>
      <c r="C129" s="45"/>
      <c r="D129" s="81" t="s">
        <v>165</v>
      </c>
      <c r="E129" s="84"/>
      <c r="F129" s="84"/>
      <c r="G129" s="84"/>
      <c r="H129" s="84"/>
      <c r="I129" s="84"/>
      <c r="J129" s="84"/>
      <c r="K129" s="84"/>
      <c r="L129" s="84"/>
      <c r="M129" s="84"/>
      <c r="N129" s="85"/>
      <c r="Q129" s="47" t="s">
        <v>12</v>
      </c>
      <c r="R129" s="49"/>
      <c r="S129" s="50"/>
      <c r="T129" s="51"/>
      <c r="U129" s="52"/>
      <c r="V129" s="56"/>
    </row>
    <row r="130" spans="2:22" s="42" customFormat="1">
      <c r="B130" s="34"/>
      <c r="C130" s="45"/>
      <c r="D130" s="148" t="s">
        <v>166</v>
      </c>
      <c r="E130" s="155"/>
      <c r="F130" s="155"/>
      <c r="G130" s="155"/>
      <c r="H130" s="155"/>
      <c r="I130" s="155"/>
      <c r="J130" s="155"/>
      <c r="K130" s="155"/>
      <c r="L130" s="155"/>
      <c r="M130" s="155"/>
      <c r="N130" s="156"/>
      <c r="Q130" s="47"/>
      <c r="R130" s="49"/>
      <c r="S130" s="50"/>
      <c r="T130" s="51"/>
      <c r="U130" s="52"/>
      <c r="V130" s="56"/>
    </row>
    <row r="131" spans="2:22" s="42" customFormat="1" ht="15.75" thickBo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146" t="str">
        <f>IF(ABR="risque",S131,"")</f>
        <v/>
      </c>
      <c r="N131" s="147"/>
      <c r="Q131" s="47"/>
      <c r="R131" s="49">
        <f>IF(AND(C125=Q125,C126=Q126,C127=Q127,C128=Q128,C129=Q129,C130=Q130),1,0)</f>
        <v>0</v>
      </c>
      <c r="S131" s="50" t="str">
        <f>IF(R131=1,"Bonne réponse","Mauvaise réponse")</f>
        <v>Mauvaise réponse</v>
      </c>
      <c r="T131" s="51"/>
      <c r="U131" s="52"/>
      <c r="V131" s="56"/>
    </row>
    <row r="132" spans="2:22" s="42" customFormat="1" ht="15.75" thickBot="1">
      <c r="B132" s="39" t="s">
        <v>83</v>
      </c>
      <c r="C132" s="33"/>
      <c r="D132" s="151" t="s">
        <v>167</v>
      </c>
      <c r="E132" s="151"/>
      <c r="F132" s="151"/>
      <c r="G132" s="151"/>
      <c r="H132" s="151"/>
      <c r="I132" s="151"/>
      <c r="J132" s="151"/>
      <c r="K132" s="151"/>
      <c r="L132" s="151"/>
      <c r="M132" s="151"/>
      <c r="N132" s="152"/>
      <c r="Q132" s="47"/>
      <c r="R132" s="49"/>
      <c r="S132" s="50"/>
      <c r="T132" s="51"/>
      <c r="U132" s="52"/>
      <c r="V132" s="56"/>
    </row>
    <row r="133" spans="2:22" s="42" customFormat="1">
      <c r="B133" s="34"/>
      <c r="C133" s="35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4"/>
      <c r="Q133" s="47"/>
      <c r="R133" s="49"/>
      <c r="S133" s="50"/>
      <c r="T133" s="51"/>
      <c r="U133" s="52"/>
      <c r="V133" s="56"/>
    </row>
    <row r="134" spans="2:22" s="42" customFormat="1"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6"/>
      <c r="Q134" s="47"/>
      <c r="R134" s="49"/>
      <c r="S134" s="50"/>
      <c r="T134" s="51"/>
      <c r="U134" s="52"/>
      <c r="V134" s="56"/>
    </row>
    <row r="135" spans="2:22" s="42" customFormat="1">
      <c r="B135" s="34"/>
      <c r="C135" s="45"/>
      <c r="D135" s="148" t="s">
        <v>168</v>
      </c>
      <c r="E135" s="155"/>
      <c r="F135" s="155"/>
      <c r="G135" s="155"/>
      <c r="H135" s="155"/>
      <c r="I135" s="155"/>
      <c r="J135" s="155"/>
      <c r="K135" s="155"/>
      <c r="L135" s="155"/>
      <c r="M135" s="155"/>
      <c r="N135" s="156"/>
      <c r="Q135" s="47"/>
      <c r="R135" s="49"/>
      <c r="S135" s="50"/>
      <c r="T135" s="51"/>
      <c r="U135" s="52"/>
      <c r="V135" s="56"/>
    </row>
    <row r="136" spans="2:22" s="42" customFormat="1">
      <c r="B136" s="34"/>
      <c r="C136" s="45"/>
      <c r="D136" s="148" t="s">
        <v>169</v>
      </c>
      <c r="E136" s="155"/>
      <c r="F136" s="155"/>
      <c r="G136" s="155"/>
      <c r="H136" s="155"/>
      <c r="I136" s="155"/>
      <c r="J136" s="155"/>
      <c r="K136" s="155"/>
      <c r="L136" s="155"/>
      <c r="M136" s="155"/>
      <c r="N136" s="156"/>
      <c r="Q136" s="47"/>
      <c r="R136" s="49"/>
      <c r="S136" s="50"/>
      <c r="T136" s="51"/>
      <c r="U136" s="52"/>
      <c r="V136" s="56"/>
    </row>
    <row r="137" spans="2:22" s="42" customFormat="1">
      <c r="B137" s="34"/>
      <c r="C137" s="45"/>
      <c r="D137" s="148" t="s">
        <v>170</v>
      </c>
      <c r="E137" s="155"/>
      <c r="F137" s="155"/>
      <c r="G137" s="155"/>
      <c r="H137" s="155"/>
      <c r="I137" s="155"/>
      <c r="J137" s="155"/>
      <c r="K137" s="155"/>
      <c r="L137" s="155"/>
      <c r="M137" s="155"/>
      <c r="N137" s="156"/>
      <c r="Q137" s="47" t="s">
        <v>12</v>
      </c>
      <c r="R137" s="49"/>
      <c r="S137" s="50"/>
      <c r="T137" s="51"/>
      <c r="U137" s="52"/>
      <c r="V137" s="56"/>
    </row>
    <row r="138" spans="2:22" s="42" customFormat="1" ht="15.75" thickBot="1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146" t="str">
        <f>IF(ABR="risque",S138,"")</f>
        <v/>
      </c>
      <c r="N138" s="147"/>
      <c r="Q138" s="47"/>
      <c r="R138" s="49">
        <f>IF(AND(C135=Q135,C136=Q136,C137=Q137),1,0)</f>
        <v>0</v>
      </c>
      <c r="S138" s="50" t="str">
        <f>IF(R138=1,"Bonne réponse","Mauvaise réponse")</f>
        <v>Mauvaise réponse</v>
      </c>
      <c r="T138" s="51"/>
      <c r="U138" s="52"/>
      <c r="V138" s="56"/>
    </row>
    <row r="139" spans="2:22" s="42" customFormat="1" ht="15.75" thickBot="1">
      <c r="B139" s="39" t="s">
        <v>84</v>
      </c>
      <c r="C139" s="33"/>
      <c r="D139" s="151" t="s">
        <v>171</v>
      </c>
      <c r="E139" s="151"/>
      <c r="F139" s="151"/>
      <c r="G139" s="151"/>
      <c r="H139" s="151"/>
      <c r="I139" s="151"/>
      <c r="J139" s="151"/>
      <c r="K139" s="151"/>
      <c r="L139" s="151"/>
      <c r="M139" s="151"/>
      <c r="N139" s="152"/>
      <c r="Q139" s="47"/>
      <c r="R139" s="49"/>
      <c r="S139" s="50"/>
      <c r="T139" s="51"/>
      <c r="U139" s="52"/>
      <c r="V139" s="56"/>
    </row>
    <row r="140" spans="2:22" s="42" customFormat="1">
      <c r="B140" s="34"/>
      <c r="C140" s="35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4"/>
      <c r="Q140" s="47"/>
      <c r="R140" s="49"/>
      <c r="S140" s="50"/>
      <c r="T140" s="51"/>
      <c r="U140" s="52"/>
      <c r="V140" s="56"/>
    </row>
    <row r="141" spans="2:22" s="42" customFormat="1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6"/>
      <c r="Q141" s="47"/>
      <c r="R141" s="49"/>
      <c r="S141" s="50"/>
      <c r="T141" s="51"/>
      <c r="U141" s="52"/>
      <c r="V141" s="56"/>
    </row>
    <row r="142" spans="2:22" s="42" customFormat="1">
      <c r="B142" s="34"/>
      <c r="C142" s="45"/>
      <c r="D142" s="148" t="s">
        <v>172</v>
      </c>
      <c r="E142" s="155"/>
      <c r="F142" s="155"/>
      <c r="G142" s="155"/>
      <c r="H142" s="155"/>
      <c r="I142" s="155"/>
      <c r="J142" s="155"/>
      <c r="K142" s="155"/>
      <c r="L142" s="155"/>
      <c r="M142" s="155"/>
      <c r="N142" s="156"/>
      <c r="Q142" s="47"/>
      <c r="R142" s="49"/>
      <c r="S142" s="50"/>
      <c r="T142" s="51"/>
      <c r="U142" s="52"/>
      <c r="V142" s="56"/>
    </row>
    <row r="143" spans="2:22" s="42" customFormat="1">
      <c r="B143" s="34"/>
      <c r="C143" s="45"/>
      <c r="D143" s="148" t="s">
        <v>173</v>
      </c>
      <c r="E143" s="155"/>
      <c r="F143" s="155"/>
      <c r="G143" s="155"/>
      <c r="H143" s="155"/>
      <c r="I143" s="155"/>
      <c r="J143" s="155"/>
      <c r="K143" s="155"/>
      <c r="L143" s="155"/>
      <c r="M143" s="155"/>
      <c r="N143" s="156"/>
      <c r="Q143" s="47" t="s">
        <v>12</v>
      </c>
      <c r="R143" s="49"/>
      <c r="S143" s="50"/>
      <c r="T143" s="51"/>
      <c r="U143" s="52"/>
      <c r="V143" s="56"/>
    </row>
    <row r="144" spans="2:22" s="42" customFormat="1">
      <c r="B144" s="34"/>
      <c r="C144" s="45"/>
      <c r="D144" s="81" t="s">
        <v>174</v>
      </c>
      <c r="E144" s="78"/>
      <c r="F144" s="78"/>
      <c r="G144" s="78"/>
      <c r="H144" s="78"/>
      <c r="I144" s="78"/>
      <c r="J144" s="78"/>
      <c r="K144" s="78"/>
      <c r="L144" s="78"/>
      <c r="M144" s="78"/>
      <c r="N144" s="79"/>
      <c r="Q144" s="47"/>
      <c r="R144" s="49"/>
      <c r="S144" s="50"/>
      <c r="T144" s="51"/>
      <c r="U144" s="52"/>
      <c r="V144" s="56"/>
    </row>
    <row r="145" spans="2:22" s="42" customFormat="1" ht="15.75" thickBot="1">
      <c r="B145" s="37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146" t="str">
        <f>IF(ABR="risque",S145,"")</f>
        <v/>
      </c>
      <c r="N145" s="147"/>
      <c r="Q145" s="47"/>
      <c r="R145" s="49">
        <f>IF(AND(C142=Q142,C143=Q143,C144=Q144),1,0)</f>
        <v>0</v>
      </c>
      <c r="S145" s="50" t="str">
        <f>IF(R145=1,"Bonne réponse","Mauvaise réponse")</f>
        <v>Mauvaise réponse</v>
      </c>
      <c r="T145" s="51"/>
      <c r="U145" s="52"/>
      <c r="V145" s="56"/>
    </row>
    <row r="146" spans="2:22" s="42" customFormat="1" ht="15.75" thickBot="1">
      <c r="B146" s="39" t="s">
        <v>85</v>
      </c>
      <c r="C146" s="33"/>
      <c r="D146" s="151" t="s">
        <v>183</v>
      </c>
      <c r="E146" s="151"/>
      <c r="F146" s="151"/>
      <c r="G146" s="151"/>
      <c r="H146" s="151"/>
      <c r="I146" s="151"/>
      <c r="J146" s="151"/>
      <c r="K146" s="151"/>
      <c r="L146" s="151"/>
      <c r="M146" s="151"/>
      <c r="N146" s="152"/>
      <c r="Q146" s="47"/>
      <c r="R146" s="49"/>
      <c r="S146" s="50"/>
      <c r="T146" s="51"/>
      <c r="U146" s="52"/>
      <c r="V146" s="56"/>
    </row>
    <row r="147" spans="2:22" s="42" customFormat="1">
      <c r="B147" s="34"/>
      <c r="C147" s="35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4"/>
      <c r="Q147" s="47"/>
      <c r="R147" s="49"/>
      <c r="S147" s="50"/>
      <c r="T147" s="51"/>
      <c r="U147" s="52"/>
      <c r="V147" s="56"/>
    </row>
    <row r="148" spans="2:22" s="42" customFormat="1"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6"/>
      <c r="Q148" s="47"/>
      <c r="R148" s="49"/>
      <c r="S148" s="50"/>
      <c r="T148" s="51"/>
      <c r="U148" s="52"/>
      <c r="V148" s="56"/>
    </row>
    <row r="149" spans="2:22" s="42" customFormat="1">
      <c r="B149" s="34"/>
      <c r="C149" s="45"/>
      <c r="D149" s="148" t="s">
        <v>175</v>
      </c>
      <c r="E149" s="155"/>
      <c r="F149" s="155"/>
      <c r="G149" s="155"/>
      <c r="H149" s="155"/>
      <c r="I149" s="155"/>
      <c r="J149" s="155"/>
      <c r="K149" s="155"/>
      <c r="L149" s="155"/>
      <c r="M149" s="155"/>
      <c r="N149" s="156"/>
      <c r="Q149" s="47" t="s">
        <v>12</v>
      </c>
      <c r="R149" s="49"/>
      <c r="S149" s="50"/>
      <c r="T149" s="51"/>
      <c r="U149" s="52"/>
      <c r="V149" s="56"/>
    </row>
    <row r="150" spans="2:22" s="42" customFormat="1">
      <c r="B150" s="34"/>
      <c r="C150" s="45"/>
      <c r="D150" s="148" t="s">
        <v>176</v>
      </c>
      <c r="E150" s="155"/>
      <c r="F150" s="155"/>
      <c r="G150" s="155"/>
      <c r="H150" s="155"/>
      <c r="I150" s="155"/>
      <c r="J150" s="155"/>
      <c r="K150" s="155"/>
      <c r="L150" s="155"/>
      <c r="M150" s="155"/>
      <c r="N150" s="156"/>
      <c r="Q150" s="47"/>
      <c r="R150" s="49"/>
      <c r="S150" s="50"/>
      <c r="T150" s="51"/>
      <c r="U150" s="52"/>
      <c r="V150" s="56"/>
    </row>
    <row r="151" spans="2:22" s="42" customFormat="1">
      <c r="B151" s="34"/>
      <c r="C151" s="45"/>
      <c r="D151" s="81" t="s">
        <v>177</v>
      </c>
      <c r="E151" s="78"/>
      <c r="F151" s="78"/>
      <c r="G151" s="78"/>
      <c r="H151" s="78"/>
      <c r="I151" s="78"/>
      <c r="J151" s="78"/>
      <c r="K151" s="78"/>
      <c r="L151" s="78"/>
      <c r="M151" s="78"/>
      <c r="N151" s="79"/>
      <c r="Q151" s="47"/>
      <c r="R151" s="49"/>
      <c r="S151" s="50"/>
      <c r="T151" s="51"/>
      <c r="U151" s="52"/>
      <c r="V151" s="56"/>
    </row>
    <row r="152" spans="2:22" s="42" customFormat="1" ht="15.75" thickBot="1">
      <c r="B152" s="37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146" t="str">
        <f>IF(ABR="risque",S152,"")</f>
        <v/>
      </c>
      <c r="N152" s="147"/>
      <c r="Q152" s="47"/>
      <c r="R152" s="49">
        <f>IF(AND(C149=Q149,C150=Q150,C151=Q151),1,0)</f>
        <v>0</v>
      </c>
      <c r="S152" s="50" t="str">
        <f>IF(R152=1,"Bonne réponse","Mauvaise réponse")</f>
        <v>Mauvaise réponse</v>
      </c>
      <c r="T152" s="51"/>
      <c r="U152" s="52"/>
      <c r="V152" s="56"/>
    </row>
    <row r="153" spans="2:22" s="42" customFormat="1" ht="15.75" thickBot="1">
      <c r="B153" s="39" t="s">
        <v>86</v>
      </c>
      <c r="C153" s="33"/>
      <c r="D153" s="151" t="s">
        <v>178</v>
      </c>
      <c r="E153" s="151"/>
      <c r="F153" s="151"/>
      <c r="G153" s="151"/>
      <c r="H153" s="151"/>
      <c r="I153" s="151"/>
      <c r="J153" s="151"/>
      <c r="K153" s="151"/>
      <c r="L153" s="151"/>
      <c r="M153" s="151"/>
      <c r="N153" s="152"/>
      <c r="Q153" s="47"/>
      <c r="R153" s="49"/>
      <c r="S153" s="50"/>
      <c r="T153" s="51"/>
      <c r="U153" s="52"/>
      <c r="V153" s="56"/>
    </row>
    <row r="154" spans="2:22" s="42" customFormat="1">
      <c r="B154" s="34"/>
      <c r="C154" s="35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4"/>
      <c r="Q154" s="47"/>
      <c r="R154" s="49"/>
      <c r="S154" s="50"/>
      <c r="T154" s="51"/>
      <c r="U154" s="52"/>
      <c r="V154" s="56"/>
    </row>
    <row r="155" spans="2:22" s="42" customFormat="1">
      <c r="B155" s="34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6"/>
      <c r="Q155" s="47"/>
      <c r="R155" s="49"/>
      <c r="S155" s="50"/>
      <c r="T155" s="51"/>
      <c r="U155" s="52"/>
      <c r="V155" s="56"/>
    </row>
    <row r="156" spans="2:22" s="42" customFormat="1">
      <c r="B156" s="34"/>
      <c r="C156" s="45"/>
      <c r="D156" s="148" t="s">
        <v>179</v>
      </c>
      <c r="E156" s="155"/>
      <c r="F156" s="155"/>
      <c r="G156" s="155"/>
      <c r="H156" s="155"/>
      <c r="I156" s="155"/>
      <c r="J156" s="155"/>
      <c r="K156" s="155"/>
      <c r="L156" s="155"/>
      <c r="M156" s="155"/>
      <c r="N156" s="156"/>
      <c r="Q156" s="47"/>
      <c r="R156" s="49"/>
      <c r="S156" s="50"/>
      <c r="T156" s="51"/>
      <c r="U156" s="52"/>
      <c r="V156" s="56"/>
    </row>
    <row r="157" spans="2:22" s="42" customFormat="1">
      <c r="B157" s="34"/>
      <c r="C157" s="45"/>
      <c r="D157" s="148" t="s">
        <v>180</v>
      </c>
      <c r="E157" s="149"/>
      <c r="F157" s="149"/>
      <c r="G157" s="149"/>
      <c r="H157" s="149"/>
      <c r="I157" s="149"/>
      <c r="J157" s="149"/>
      <c r="K157" s="149"/>
      <c r="L157" s="149"/>
      <c r="M157" s="149"/>
      <c r="N157" s="150"/>
      <c r="Q157" s="47"/>
      <c r="R157" s="49"/>
      <c r="S157" s="50"/>
      <c r="T157" s="51"/>
      <c r="U157" s="52"/>
      <c r="V157" s="56"/>
    </row>
    <row r="158" spans="2:22" s="42" customFormat="1">
      <c r="B158" s="34"/>
      <c r="C158" s="45"/>
      <c r="D158" s="81" t="s">
        <v>181</v>
      </c>
      <c r="E158" s="82"/>
      <c r="F158" s="82"/>
      <c r="G158" s="82"/>
      <c r="H158" s="82"/>
      <c r="I158" s="82"/>
      <c r="J158" s="82"/>
      <c r="K158" s="82"/>
      <c r="L158" s="82"/>
      <c r="M158" s="82"/>
      <c r="N158" s="83"/>
      <c r="Q158" s="47"/>
      <c r="R158" s="49"/>
      <c r="S158" s="50"/>
      <c r="T158" s="51"/>
      <c r="U158" s="52"/>
      <c r="V158" s="56"/>
    </row>
    <row r="159" spans="2:22" s="42" customFormat="1">
      <c r="B159" s="34"/>
      <c r="C159" s="45"/>
      <c r="D159" s="148" t="s">
        <v>182</v>
      </c>
      <c r="E159" s="155"/>
      <c r="F159" s="155"/>
      <c r="G159" s="155"/>
      <c r="H159" s="155"/>
      <c r="I159" s="155"/>
      <c r="J159" s="155"/>
      <c r="K159" s="155"/>
      <c r="L159" s="155"/>
      <c r="M159" s="155"/>
      <c r="N159" s="156"/>
      <c r="Q159" s="47" t="s">
        <v>12</v>
      </c>
      <c r="R159" s="49"/>
      <c r="S159" s="50"/>
      <c r="T159" s="51"/>
      <c r="U159" s="52"/>
      <c r="V159" s="56"/>
    </row>
    <row r="160" spans="2:22" s="42" customFormat="1" ht="15.75" thickBot="1">
      <c r="B160" s="37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146" t="str">
        <f>IF(ABR="risque",S160,"")</f>
        <v/>
      </c>
      <c r="N160" s="147"/>
      <c r="Q160" s="47"/>
      <c r="R160" s="49">
        <f>IF(AND(C156=Q156,C157=Q157,C158=Q158,C159=Q159),1,0)</f>
        <v>0</v>
      </c>
      <c r="S160" s="50" t="str">
        <f>IF(R160=1,"Bonne réponse","Mauvaise réponse")</f>
        <v>Mauvaise réponse</v>
      </c>
      <c r="T160" s="51">
        <f>COUNTA(M122:M160)</f>
        <v>5</v>
      </c>
      <c r="U160" s="52">
        <f>SUM(R121:R160)/NBQ_4</f>
        <v>0</v>
      </c>
      <c r="V160" s="56">
        <v>1</v>
      </c>
    </row>
    <row r="162" spans="16:57" s="42" customFormat="1" ht="15.75" thickBot="1">
      <c r="Q162" s="46"/>
      <c r="R162" s="48"/>
      <c r="W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16:57" s="42" customFormat="1" ht="15.75" thickBot="1">
      <c r="P163" s="67" t="s">
        <v>31</v>
      </c>
      <c r="Q163" s="62"/>
      <c r="R163" s="63">
        <f>SUM(R7:R160)</f>
        <v>0</v>
      </c>
      <c r="S163" s="59"/>
      <c r="T163" s="64">
        <f>SUM(T7:T160)</f>
        <v>20</v>
      </c>
      <c r="U163" s="65">
        <f>NBBR/NBQT</f>
        <v>0</v>
      </c>
      <c r="V163" s="66">
        <f>PRODUCT(V7:V160)</f>
        <v>0</v>
      </c>
      <c r="W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80" spans="2:57" s="42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6"/>
      <c r="R180" s="48"/>
      <c r="S180" s="2"/>
      <c r="T180" s="2"/>
      <c r="U180" s="2"/>
      <c r="V180" s="2"/>
      <c r="W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2:57" s="42" customFormat="1" ht="15.75" customHeight="1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6"/>
      <c r="R181" s="48"/>
      <c r="S181" s="2"/>
      <c r="T181" s="2"/>
      <c r="U181" s="2"/>
      <c r="V181" s="2"/>
      <c r="W181" s="2"/>
      <c r="Y181" s="188" t="s">
        <v>34</v>
      </c>
      <c r="Z181" s="189"/>
      <c r="AA181" s="189"/>
      <c r="AB181" s="190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2:57" s="42" customFormat="1" ht="15.75" thickBo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6"/>
      <c r="R182" s="48"/>
      <c r="S182" s="2"/>
      <c r="T182" s="2"/>
      <c r="U182" s="2"/>
      <c r="V182" s="2"/>
      <c r="W182" s="2"/>
      <c r="Y182" s="67" t="s">
        <v>36</v>
      </c>
      <c r="Z182" s="67" t="s">
        <v>35</v>
      </c>
      <c r="AA182" s="67" t="s">
        <v>32</v>
      </c>
      <c r="AB182" s="67" t="s">
        <v>33</v>
      </c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2:57" s="42" customFormat="1" ht="15.75" thickBo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46"/>
      <c r="R183" s="48"/>
      <c r="S183" s="2"/>
      <c r="T183" s="2"/>
      <c r="U183" s="2"/>
      <c r="V183" s="2"/>
      <c r="W183" s="2"/>
      <c r="Y183" s="68" t="s">
        <v>37</v>
      </c>
      <c r="Z183" s="69" t="s">
        <v>102</v>
      </c>
      <c r="AA183" s="68" t="s">
        <v>38</v>
      </c>
      <c r="AB183" s="69" t="s">
        <v>187</v>
      </c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2:57" s="42" customFormat="1" ht="15.75" thickBo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6"/>
      <c r="R184" s="48"/>
      <c r="S184" s="2"/>
      <c r="T184" s="2"/>
      <c r="U184" s="2"/>
      <c r="V184" s="2"/>
      <c r="W184" s="2"/>
      <c r="Y184" s="68" t="s">
        <v>37</v>
      </c>
      <c r="Z184" s="69" t="s">
        <v>103</v>
      </c>
      <c r="AA184" s="68" t="s">
        <v>39</v>
      </c>
      <c r="AB184" s="69" t="s">
        <v>188</v>
      </c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2:57" s="42" customFormat="1" ht="15.75" thickBo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6"/>
      <c r="R185" s="48"/>
      <c r="S185" s="2"/>
      <c r="T185" s="2"/>
      <c r="U185" s="2"/>
      <c r="V185" s="2"/>
      <c r="W185" s="2"/>
      <c r="Y185" s="68" t="s">
        <v>37</v>
      </c>
      <c r="Z185" s="69" t="s">
        <v>68</v>
      </c>
      <c r="AA185" s="69" t="s">
        <v>72</v>
      </c>
      <c r="AB185" s="69" t="s">
        <v>76</v>
      </c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2:57" s="42" customFormat="1" ht="15.75" thickBo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6"/>
      <c r="R186" s="48"/>
      <c r="S186" s="2"/>
      <c r="T186" s="2"/>
      <c r="U186" s="2"/>
      <c r="V186" s="2"/>
      <c r="W186" s="2"/>
      <c r="Y186" s="68" t="s">
        <v>37</v>
      </c>
      <c r="Z186" s="69" t="s">
        <v>69</v>
      </c>
      <c r="AA186" s="69" t="s">
        <v>73</v>
      </c>
      <c r="AB186" s="69" t="s">
        <v>77</v>
      </c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2:57" s="42" customFormat="1" ht="15.75" thickBo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6"/>
      <c r="R187" s="48"/>
      <c r="S187" s="2"/>
      <c r="T187" s="2"/>
      <c r="U187" s="2"/>
      <c r="V187" s="2"/>
      <c r="W187" s="2"/>
      <c r="Y187" s="68" t="s">
        <v>37</v>
      </c>
      <c r="Z187" s="69" t="s">
        <v>70</v>
      </c>
      <c r="AA187" s="69" t="s">
        <v>74</v>
      </c>
      <c r="AB187" s="69" t="s">
        <v>78</v>
      </c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2:57" s="42" customFormat="1" ht="15.75" thickBo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6"/>
      <c r="R188" s="48"/>
      <c r="S188" s="2"/>
      <c r="T188" s="2"/>
      <c r="U188" s="2"/>
      <c r="V188" s="2"/>
      <c r="W188" s="2"/>
      <c r="Y188" s="68" t="s">
        <v>37</v>
      </c>
      <c r="Z188" s="69" t="s">
        <v>71</v>
      </c>
      <c r="AA188" s="69" t="s">
        <v>75</v>
      </c>
      <c r="AB188" s="69" t="s">
        <v>79</v>
      </c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2:57" s="42" customFormat="1" ht="15.75" thickBo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6"/>
      <c r="R189" s="48"/>
      <c r="S189" s="2"/>
      <c r="T189" s="2"/>
      <c r="U189" s="2"/>
      <c r="V189" s="2"/>
      <c r="W189" s="2"/>
      <c r="Y189" s="69" t="s">
        <v>193</v>
      </c>
      <c r="Z189" s="69" t="s">
        <v>194</v>
      </c>
      <c r="AA189" s="68" t="s">
        <v>40</v>
      </c>
      <c r="AB189" s="68" t="s">
        <v>41</v>
      </c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2:57" s="42" customFormat="1" ht="15.75" thickBo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6"/>
      <c r="R190" s="48"/>
      <c r="S190" s="2"/>
      <c r="T190" s="2"/>
      <c r="U190" s="2"/>
      <c r="V190" s="2"/>
      <c r="W190" s="2"/>
      <c r="Y190" s="69" t="s">
        <v>193</v>
      </c>
      <c r="Z190" s="69" t="s">
        <v>195</v>
      </c>
      <c r="AA190" s="68" t="s">
        <v>42</v>
      </c>
      <c r="AB190" s="68" t="s">
        <v>47</v>
      </c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2:57" s="42" customFormat="1" ht="15.75" thickBo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6"/>
      <c r="R191" s="48"/>
      <c r="S191" s="2"/>
      <c r="T191" s="2"/>
      <c r="U191" s="2"/>
      <c r="V191" s="2"/>
      <c r="W191" s="2"/>
      <c r="Y191" s="69" t="s">
        <v>193</v>
      </c>
      <c r="Z191" s="69" t="s">
        <v>196</v>
      </c>
      <c r="AA191" s="68" t="s">
        <v>43</v>
      </c>
      <c r="AB191" s="68" t="s">
        <v>48</v>
      </c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</row>
    <row r="192" spans="2:57" s="42" customFormat="1" ht="15.75" thickBot="1">
      <c r="Q192" s="46"/>
      <c r="R192" s="48"/>
      <c r="Y192" s="69" t="s">
        <v>193</v>
      </c>
      <c r="Z192" s="69" t="s">
        <v>197</v>
      </c>
      <c r="AA192" s="69" t="s">
        <v>92</v>
      </c>
      <c r="AB192" s="69" t="s">
        <v>93</v>
      </c>
    </row>
    <row r="193" spans="2:57" s="42" customFormat="1" ht="15.75" thickBo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46"/>
      <c r="R193" s="48"/>
      <c r="S193" s="2"/>
      <c r="T193" s="2"/>
      <c r="U193" s="2"/>
      <c r="V193" s="2"/>
      <c r="W193" s="2"/>
      <c r="Y193" s="69" t="s">
        <v>193</v>
      </c>
      <c r="Z193" s="69" t="s">
        <v>198</v>
      </c>
      <c r="AA193" s="68" t="s">
        <v>44</v>
      </c>
      <c r="AB193" s="69" t="s">
        <v>189</v>
      </c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2:57" s="42" customFormat="1" ht="15.75" thickBo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46"/>
      <c r="R194" s="48"/>
      <c r="S194" s="2"/>
      <c r="T194" s="2"/>
      <c r="U194" s="2"/>
      <c r="V194" s="2"/>
      <c r="W194" s="2"/>
      <c r="Y194" s="69" t="s">
        <v>193</v>
      </c>
      <c r="Z194" s="69" t="s">
        <v>199</v>
      </c>
      <c r="AA194" s="68" t="s">
        <v>45</v>
      </c>
      <c r="AB194" s="69" t="s">
        <v>190</v>
      </c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2:57" s="42" customFormat="1" ht="15.75" thickBo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46"/>
      <c r="R195" s="48"/>
      <c r="S195" s="2"/>
      <c r="T195" s="2"/>
      <c r="U195" s="2"/>
      <c r="V195" s="2"/>
      <c r="W195" s="2"/>
      <c r="Y195" s="69" t="s">
        <v>193</v>
      </c>
      <c r="Z195" s="69" t="s">
        <v>200</v>
      </c>
      <c r="AA195" s="68" t="s">
        <v>46</v>
      </c>
      <c r="AB195" s="69" t="s">
        <v>59</v>
      </c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2:57" s="42" customFormat="1" ht="15.75" thickBo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46"/>
      <c r="R196" s="48"/>
      <c r="S196" s="2"/>
      <c r="T196" s="2"/>
      <c r="U196" s="2"/>
      <c r="V196" s="2"/>
      <c r="W196" s="2"/>
      <c r="Y196" s="69" t="s">
        <v>193</v>
      </c>
      <c r="Z196" s="69" t="s">
        <v>201</v>
      </c>
      <c r="AA196" s="68" t="s">
        <v>49</v>
      </c>
      <c r="AB196" s="69" t="s">
        <v>60</v>
      </c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2:57" s="42" customFormat="1" ht="15.75" thickBo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46"/>
      <c r="R197" s="48"/>
      <c r="S197" s="2"/>
      <c r="T197" s="2"/>
      <c r="U197" s="2"/>
      <c r="V197" s="2"/>
      <c r="W197" s="2"/>
      <c r="Y197" s="69" t="s">
        <v>193</v>
      </c>
      <c r="Z197" s="69" t="s">
        <v>202</v>
      </c>
      <c r="AA197" s="68" t="s">
        <v>50</v>
      </c>
      <c r="AB197" s="69" t="s">
        <v>61</v>
      </c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2:57" s="42" customFormat="1" ht="15.75" thickBot="1">
      <c r="Q198" s="46"/>
      <c r="R198" s="48"/>
      <c r="Y198" s="69" t="s">
        <v>193</v>
      </c>
      <c r="Z198" s="69" t="s">
        <v>203</v>
      </c>
      <c r="AA198" s="69" t="s">
        <v>90</v>
      </c>
      <c r="AB198" s="69" t="s">
        <v>91</v>
      </c>
    </row>
    <row r="199" spans="2:57" s="42" customFormat="1" ht="15.75" thickBo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46"/>
      <c r="R199" s="48"/>
      <c r="S199" s="2"/>
      <c r="T199" s="2"/>
      <c r="U199" s="2"/>
      <c r="V199" s="2"/>
      <c r="W199" s="2"/>
      <c r="Y199" s="69" t="s">
        <v>193</v>
      </c>
      <c r="Z199" s="69" t="s">
        <v>204</v>
      </c>
      <c r="AA199" s="68" t="s">
        <v>51</v>
      </c>
      <c r="AB199" s="69" t="s">
        <v>191</v>
      </c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spans="2:57" ht="15.75" thickBot="1">
      <c r="Y200" s="69" t="s">
        <v>193</v>
      </c>
      <c r="Z200" s="69" t="s">
        <v>205</v>
      </c>
      <c r="AA200" s="68" t="s">
        <v>52</v>
      </c>
      <c r="AB200" s="68" t="s">
        <v>53</v>
      </c>
    </row>
    <row r="201" spans="2:57" ht="15.75" thickBot="1">
      <c r="Y201" s="69" t="s">
        <v>193</v>
      </c>
      <c r="Z201" s="69" t="s">
        <v>206</v>
      </c>
      <c r="AA201" s="68" t="s">
        <v>54</v>
      </c>
      <c r="AB201" s="68" t="s">
        <v>56</v>
      </c>
    </row>
    <row r="202" spans="2:57" ht="15.75" thickBot="1">
      <c r="Y202" s="69" t="s">
        <v>193</v>
      </c>
      <c r="Z202" s="69" t="s">
        <v>207</v>
      </c>
      <c r="AA202" s="68" t="s">
        <v>55</v>
      </c>
      <c r="AB202" s="68" t="s">
        <v>57</v>
      </c>
    </row>
    <row r="203" spans="2:57" s="42" customFormat="1" ht="15.75" thickBot="1">
      <c r="Q203" s="46"/>
      <c r="R203" s="48"/>
      <c r="Y203" s="69" t="s">
        <v>193</v>
      </c>
      <c r="Z203" s="69" t="s">
        <v>208</v>
      </c>
      <c r="AA203" s="69" t="s">
        <v>88</v>
      </c>
      <c r="AB203" s="69" t="s">
        <v>89</v>
      </c>
    </row>
    <row r="204" spans="2:57" ht="15.75" thickBot="1">
      <c r="Y204" s="69" t="s">
        <v>193</v>
      </c>
      <c r="Z204" s="69" t="s">
        <v>209</v>
      </c>
      <c r="AA204" s="68" t="s">
        <v>58</v>
      </c>
      <c r="AB204" s="69" t="s">
        <v>192</v>
      </c>
    </row>
  </sheetData>
  <sheetProtection password="CA2D" sheet="1" objects="1" scenarios="1" selectLockedCells="1"/>
  <mergeCells count="96">
    <mergeCell ref="D95:N95"/>
    <mergeCell ref="M96:N96"/>
    <mergeCell ref="D52:N53"/>
    <mergeCell ref="D55:N55"/>
    <mergeCell ref="B120:N121"/>
    <mergeCell ref="Y181:AB181"/>
    <mergeCell ref="D63:N63"/>
    <mergeCell ref="M51:N51"/>
    <mergeCell ref="M59:N59"/>
    <mergeCell ref="M66:N66"/>
    <mergeCell ref="D65:N65"/>
    <mergeCell ref="D60:N61"/>
    <mergeCell ref="D67:N68"/>
    <mergeCell ref="D70:N70"/>
    <mergeCell ref="D71:N71"/>
    <mergeCell ref="D97:N98"/>
    <mergeCell ref="D89:N90"/>
    <mergeCell ref="D117:N117"/>
    <mergeCell ref="D78:N78"/>
    <mergeCell ref="D81:N81"/>
    <mergeCell ref="D92:N92"/>
    <mergeCell ref="D83:N84"/>
    <mergeCell ref="D86:N86"/>
    <mergeCell ref="D87:N87"/>
    <mergeCell ref="M88:N88"/>
    <mergeCell ref="B2:N4"/>
    <mergeCell ref="B6:N7"/>
    <mergeCell ref="D8:N9"/>
    <mergeCell ref="D11:N11"/>
    <mergeCell ref="D45:N46"/>
    <mergeCell ref="D48:N48"/>
    <mergeCell ref="D31:N31"/>
    <mergeCell ref="D32:N32"/>
    <mergeCell ref="D34:N34"/>
    <mergeCell ref="B36:N37"/>
    <mergeCell ref="D20:N20"/>
    <mergeCell ref="D22:N23"/>
    <mergeCell ref="M44:N44"/>
    <mergeCell ref="D38:N39"/>
    <mergeCell ref="D41:N41"/>
    <mergeCell ref="D42:N42"/>
    <mergeCell ref="D14:N15"/>
    <mergeCell ref="D17:N17"/>
    <mergeCell ref="D25:N25"/>
    <mergeCell ref="D28:N30"/>
    <mergeCell ref="D105:N106"/>
    <mergeCell ref="D108:N108"/>
    <mergeCell ref="D111:N111"/>
    <mergeCell ref="M104:N104"/>
    <mergeCell ref="V1:V2"/>
    <mergeCell ref="Q1:Q4"/>
    <mergeCell ref="R1:R4"/>
    <mergeCell ref="S1:S4"/>
    <mergeCell ref="T1:T4"/>
    <mergeCell ref="U1:U4"/>
    <mergeCell ref="D100:N100"/>
    <mergeCell ref="M82:N82"/>
    <mergeCell ref="M13:N13"/>
    <mergeCell ref="M21:N21"/>
    <mergeCell ref="M27:N27"/>
    <mergeCell ref="M35:N35"/>
    <mergeCell ref="D122:N123"/>
    <mergeCell ref="D125:N125"/>
    <mergeCell ref="D130:N130"/>
    <mergeCell ref="D50:N50"/>
    <mergeCell ref="D26:N26"/>
    <mergeCell ref="D58:N58"/>
    <mergeCell ref="M112:N112"/>
    <mergeCell ref="M119:N119"/>
    <mergeCell ref="D116:N116"/>
    <mergeCell ref="D118:N118"/>
    <mergeCell ref="D103:N103"/>
    <mergeCell ref="D113:N114"/>
    <mergeCell ref="M72:N72"/>
    <mergeCell ref="B73:N74"/>
    <mergeCell ref="D75:N76"/>
    <mergeCell ref="D33:N33"/>
    <mergeCell ref="M131:N131"/>
    <mergeCell ref="D132:N133"/>
    <mergeCell ref="D135:N135"/>
    <mergeCell ref="D136:N136"/>
    <mergeCell ref="D137:N137"/>
    <mergeCell ref="M145:N145"/>
    <mergeCell ref="D146:N147"/>
    <mergeCell ref="D149:N149"/>
    <mergeCell ref="D150:N150"/>
    <mergeCell ref="M138:N138"/>
    <mergeCell ref="D139:N140"/>
    <mergeCell ref="D142:N142"/>
    <mergeCell ref="D143:N143"/>
    <mergeCell ref="M160:N160"/>
    <mergeCell ref="D157:N157"/>
    <mergeCell ref="M152:N152"/>
    <mergeCell ref="D153:N154"/>
    <mergeCell ref="D156:N156"/>
    <mergeCell ref="D159:N15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9"/>
  <sheetViews>
    <sheetView showGridLines="0" showRowColHeaders="0" workbookViewId="0">
      <selection activeCell="I34" sqref="I34"/>
    </sheetView>
  </sheetViews>
  <sheetFormatPr baseColWidth="10" defaultRowHeight="15"/>
  <cols>
    <col min="1" max="1" width="14.42578125" style="42" customWidth="1"/>
    <col min="2" max="3" width="11.42578125" style="42"/>
    <col min="4" max="4" width="9.140625" style="42" customWidth="1"/>
    <col min="5" max="5" width="11.42578125" style="42"/>
    <col min="6" max="6" width="17.28515625" style="42" customWidth="1"/>
    <col min="7" max="7" width="11.42578125" style="42"/>
    <col min="8" max="8" width="11.28515625" style="42" customWidth="1"/>
    <col min="9" max="9" width="16.28515625" style="42" customWidth="1"/>
    <col min="10" max="10" width="11.42578125" style="42"/>
    <col min="11" max="11" width="8.85546875" style="42" customWidth="1"/>
    <col min="12" max="12" width="15.42578125" style="42" customWidth="1"/>
    <col min="13" max="13" width="1.42578125" style="42" customWidth="1"/>
    <col min="14" max="14" width="21.28515625" style="42" customWidth="1"/>
    <col min="15" max="15" width="6.28515625" style="42" customWidth="1"/>
    <col min="16" max="59" width="11.42578125" style="42"/>
    <col min="60" max="60" width="45.85546875" style="42" customWidth="1"/>
    <col min="61" max="16384" width="11.42578125" style="42"/>
  </cols>
  <sheetData>
    <row r="1" spans="2:15" ht="4.5" customHeight="1" thickBot="1"/>
    <row r="2" spans="2:15" ht="15.75" thickBot="1">
      <c r="B2" s="73" t="s">
        <v>1</v>
      </c>
      <c r="C2" s="191">
        <f>NOM</f>
        <v>0</v>
      </c>
      <c r="D2" s="196"/>
      <c r="E2" s="192"/>
      <c r="F2" s="73" t="s">
        <v>2</v>
      </c>
      <c r="G2" s="191">
        <f>PRENOM</f>
        <v>0</v>
      </c>
      <c r="H2" s="196"/>
      <c r="I2" s="196"/>
      <c r="J2" s="191" t="s">
        <v>62</v>
      </c>
      <c r="K2" s="192"/>
      <c r="L2" s="75">
        <f>DATE_NAISSANCE</f>
        <v>0</v>
      </c>
      <c r="M2" s="74"/>
    </row>
    <row r="8" spans="2:15" ht="15.75" thickBot="1"/>
    <row r="9" spans="2:15" ht="15.75" thickBot="1">
      <c r="N9" s="60" t="s">
        <v>5</v>
      </c>
      <c r="O9" s="61" t="str">
        <f>IF(ARB0="risque",NBBR,"")</f>
        <v/>
      </c>
    </row>
    <row r="11" spans="2:15" ht="15.75" thickBot="1"/>
    <row r="12" spans="2:15" ht="15.75" thickBot="1">
      <c r="N12" s="60" t="s">
        <v>6</v>
      </c>
      <c r="O12" s="61" t="str">
        <f>IF(ARB0="risque",NBQT-NBBR,"")</f>
        <v/>
      </c>
    </row>
    <row r="23" spans="2:12" ht="54" customHeight="1"/>
    <row r="30" spans="2:12" ht="15.75" thickBot="1"/>
    <row r="31" spans="2:12" ht="15.75" thickBot="1">
      <c r="B31" s="191" t="s">
        <v>65</v>
      </c>
      <c r="C31" s="196"/>
      <c r="D31" s="196"/>
      <c r="E31" s="196"/>
      <c r="F31" s="192"/>
      <c r="G31" s="191" t="s">
        <v>186</v>
      </c>
      <c r="H31" s="196"/>
      <c r="I31" s="196"/>
      <c r="J31" s="196"/>
      <c r="K31" s="196"/>
      <c r="L31" s="192"/>
    </row>
    <row r="32" spans="2:12" ht="15.75" thickBot="1">
      <c r="B32" s="191" t="str">
        <f>IF(RBRT*QCMF&gt;=0.7,"DATE DE VALIDATION :","DATE DE PASSAGE :")</f>
        <v>DATE DE PASSAGE :</v>
      </c>
      <c r="C32" s="192"/>
      <c r="D32" s="193">
        <f>DATE_DE_PASSAGE</f>
        <v>0</v>
      </c>
      <c r="E32" s="194"/>
      <c r="F32" s="195"/>
      <c r="G32" s="191" t="s">
        <v>64</v>
      </c>
      <c r="H32" s="192"/>
      <c r="I32" s="191" t="s">
        <v>66</v>
      </c>
      <c r="J32" s="196"/>
      <c r="K32" s="196"/>
      <c r="L32" s="192"/>
    </row>
    <row r="374" spans="60:62" ht="15.75" thickBot="1"/>
    <row r="375" spans="60:62" ht="15.75" thickBot="1">
      <c r="BH375" s="58" t="s">
        <v>106</v>
      </c>
      <c r="BI375" s="70">
        <f>IF(ARB0="risque",RBRT,0)</f>
        <v>0</v>
      </c>
      <c r="BJ375" s="71">
        <f>BI375*QCMF</f>
        <v>0</v>
      </c>
    </row>
    <row r="376" spans="60:62" ht="15.75" thickBot="1">
      <c r="BH376" s="58" t="s">
        <v>29</v>
      </c>
      <c r="BI376" s="70">
        <f>IF(ARB0="risque",RBR_1,0)</f>
        <v>0</v>
      </c>
      <c r="BJ376" s="70">
        <f>BI376*QCMF_1</f>
        <v>0</v>
      </c>
    </row>
    <row r="377" spans="60:62" ht="15.75" thickBot="1">
      <c r="BH377" s="58" t="s">
        <v>30</v>
      </c>
      <c r="BI377" s="70">
        <f>IF(ARB0="risque",RBR_2,0)</f>
        <v>0</v>
      </c>
      <c r="BJ377" s="70">
        <f>BI377*QCMF_2</f>
        <v>0</v>
      </c>
    </row>
    <row r="378" spans="60:62" ht="15.75" thickBot="1">
      <c r="BH378" s="58" t="s">
        <v>184</v>
      </c>
      <c r="BI378" s="70">
        <f>IF(ARB0="risque",RBR_3,0)</f>
        <v>0</v>
      </c>
      <c r="BJ378" s="72">
        <f>BI378*QCMF_3</f>
        <v>0</v>
      </c>
    </row>
    <row r="379" spans="60:62" ht="15.75" thickBot="1">
      <c r="BH379" s="58" t="s">
        <v>185</v>
      </c>
      <c r="BI379" s="80">
        <f>IF(ARB0="risque",RBR_4,0)</f>
        <v>0</v>
      </c>
      <c r="BJ379" s="80">
        <f>BI379*QCMF_4</f>
        <v>0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Renseignements</vt:lpstr>
      <vt:lpstr>TEST BC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RBR_1</vt:lpstr>
      <vt:lpstr>RBR_2</vt:lpstr>
      <vt:lpstr>RBR_3</vt:lpstr>
      <vt:lpstr>RBR_4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2014-07-05T07:45:18Z</dcterms:modified>
</cp:coreProperties>
</file>